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1240" windowHeight="18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8" i="1" l="1"/>
  <c r="H96" i="1"/>
  <c r="H94" i="1"/>
  <c r="H92" i="1"/>
  <c r="H90" i="1"/>
  <c r="H88" i="1"/>
  <c r="H86" i="1"/>
  <c r="H84" i="1"/>
  <c r="H82" i="1"/>
  <c r="H80" i="1"/>
  <c r="H78" i="1"/>
  <c r="G98" i="1"/>
  <c r="G96" i="1"/>
  <c r="G94" i="1"/>
  <c r="G92" i="1"/>
  <c r="G90" i="1"/>
  <c r="G88" i="1"/>
  <c r="G86" i="1"/>
  <c r="G84" i="1"/>
  <c r="G82" i="1"/>
  <c r="G80" i="1"/>
  <c r="G78" i="1"/>
  <c r="E78" i="1"/>
  <c r="E98" i="1"/>
  <c r="E96" i="1"/>
  <c r="E94" i="1"/>
  <c r="E92" i="1"/>
  <c r="E90" i="1"/>
  <c r="E88" i="1"/>
  <c r="E86" i="1"/>
  <c r="E84" i="1"/>
  <c r="E82" i="1"/>
  <c r="E80" i="1"/>
  <c r="E99" i="1"/>
  <c r="F99" i="1"/>
  <c r="F98" i="1"/>
  <c r="F96" i="1"/>
  <c r="F94" i="1"/>
  <c r="F92" i="1"/>
  <c r="F90" i="1"/>
  <c r="F88" i="1"/>
  <c r="F86" i="1"/>
  <c r="F84" i="1"/>
  <c r="F82" i="1"/>
  <c r="F80" i="1"/>
  <c r="F78" i="1"/>
  <c r="E69" i="1"/>
  <c r="F70" i="1"/>
  <c r="F72" i="1"/>
  <c r="E72" i="1"/>
  <c r="F71" i="1"/>
  <c r="E71" i="1"/>
  <c r="E70" i="1"/>
  <c r="F69" i="1"/>
  <c r="F58" i="1"/>
  <c r="D64" i="1"/>
  <c r="D61" i="1"/>
  <c r="D60" i="1"/>
  <c r="D59" i="1"/>
  <c r="D58" i="1"/>
  <c r="D57" i="1"/>
  <c r="D54" i="1"/>
  <c r="D53" i="1"/>
  <c r="F28" i="1"/>
  <c r="M41" i="1"/>
  <c r="G39" i="1"/>
  <c r="E40" i="1"/>
  <c r="E39" i="1"/>
  <c r="E41" i="1"/>
  <c r="F30" i="1"/>
  <c r="M30" i="1"/>
  <c r="F31" i="1"/>
  <c r="M31" i="1"/>
  <c r="F32" i="1"/>
  <c r="M32" i="1"/>
  <c r="F33" i="1"/>
  <c r="M33" i="1"/>
  <c r="F34" i="1"/>
  <c r="M34" i="1"/>
  <c r="F35" i="1"/>
  <c r="M35" i="1"/>
  <c r="F36" i="1"/>
  <c r="M36" i="1"/>
  <c r="F37" i="1"/>
  <c r="M37" i="1"/>
  <c r="F38" i="1"/>
  <c r="M38" i="1"/>
  <c r="F29" i="1"/>
  <c r="M29" i="1"/>
  <c r="F8" i="1"/>
  <c r="F6" i="1"/>
  <c r="M8" i="1"/>
  <c r="F9" i="1"/>
  <c r="M9" i="1"/>
  <c r="F10" i="1"/>
  <c r="M10" i="1"/>
  <c r="F11" i="1"/>
  <c r="M11" i="1"/>
  <c r="F12" i="1"/>
  <c r="M12" i="1"/>
  <c r="F13" i="1"/>
  <c r="M13" i="1"/>
  <c r="F14" i="1"/>
  <c r="M14" i="1"/>
  <c r="F15" i="1"/>
  <c r="M15" i="1"/>
  <c r="F16" i="1"/>
  <c r="M16" i="1"/>
  <c r="F7" i="1"/>
  <c r="M7" i="1"/>
  <c r="G17" i="1"/>
  <c r="E18" i="1"/>
  <c r="E17" i="1"/>
  <c r="E19" i="1"/>
  <c r="M19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18" i="1"/>
  <c r="K17" i="1"/>
  <c r="L18" i="1"/>
  <c r="K40" i="1"/>
  <c r="K39" i="1"/>
  <c r="L40" i="1"/>
  <c r="I16" i="1"/>
  <c r="I15" i="1"/>
  <c r="H16" i="1"/>
  <c r="J16" i="1"/>
  <c r="I6" i="1"/>
  <c r="J6" i="1"/>
  <c r="H7" i="1"/>
  <c r="I7" i="1"/>
  <c r="J7" i="1"/>
  <c r="H8" i="1"/>
  <c r="I8" i="1"/>
  <c r="J8" i="1"/>
  <c r="I9" i="1"/>
  <c r="H9" i="1"/>
  <c r="J9" i="1"/>
  <c r="I10" i="1"/>
  <c r="H10" i="1"/>
  <c r="J10" i="1"/>
  <c r="I11" i="1"/>
  <c r="H11" i="1"/>
  <c r="J11" i="1"/>
  <c r="I12" i="1"/>
  <c r="H12" i="1"/>
  <c r="J12" i="1"/>
  <c r="I13" i="1"/>
  <c r="H13" i="1"/>
  <c r="J13" i="1"/>
  <c r="I14" i="1"/>
  <c r="H14" i="1"/>
  <c r="J14" i="1"/>
  <c r="H15" i="1"/>
  <c r="J15" i="1"/>
  <c r="J19" i="1"/>
  <c r="I28" i="1"/>
  <c r="J28" i="1"/>
  <c r="I29" i="1"/>
  <c r="H29" i="1"/>
  <c r="J29" i="1"/>
  <c r="I30" i="1"/>
  <c r="H30" i="1"/>
  <c r="J30" i="1"/>
  <c r="I31" i="1"/>
  <c r="H31" i="1"/>
  <c r="J31" i="1"/>
  <c r="I32" i="1"/>
  <c r="H32" i="1"/>
  <c r="J32" i="1"/>
  <c r="I33" i="1"/>
  <c r="H33" i="1"/>
  <c r="J33" i="1"/>
  <c r="I34" i="1"/>
  <c r="H34" i="1"/>
  <c r="J34" i="1"/>
  <c r="I35" i="1"/>
  <c r="H35" i="1"/>
  <c r="J35" i="1"/>
  <c r="I36" i="1"/>
  <c r="H36" i="1"/>
  <c r="J36" i="1"/>
  <c r="I37" i="1"/>
  <c r="H37" i="1"/>
  <c r="J37" i="1"/>
  <c r="I38" i="1"/>
  <c r="H38" i="1"/>
  <c r="J38" i="1"/>
  <c r="J41" i="1"/>
  <c r="K16" i="1"/>
  <c r="L16" i="1"/>
  <c r="K15" i="1"/>
  <c r="L15" i="1"/>
  <c r="K14" i="1"/>
  <c r="L14" i="1"/>
  <c r="K13" i="1"/>
  <c r="L13" i="1"/>
  <c r="K12" i="1"/>
  <c r="L12" i="1"/>
  <c r="K11" i="1"/>
  <c r="L11" i="1"/>
  <c r="K10" i="1"/>
  <c r="L10" i="1"/>
  <c r="K9" i="1"/>
  <c r="L9" i="1"/>
  <c r="K8" i="1"/>
  <c r="L8" i="1"/>
  <c r="K7" i="1"/>
  <c r="L7" i="1"/>
  <c r="K6" i="1"/>
  <c r="L6" i="1"/>
  <c r="F43" i="1"/>
  <c r="H40" i="1"/>
  <c r="F39" i="1"/>
  <c r="F41" i="1"/>
  <c r="F21" i="1"/>
  <c r="H18" i="1"/>
  <c r="F17" i="1"/>
  <c r="F19" i="1"/>
</calcChain>
</file>

<file path=xl/comments1.xml><?xml version="1.0" encoding="utf-8"?>
<comments xmlns="http://schemas.openxmlformats.org/spreadsheetml/2006/main">
  <authors>
    <author>privat</author>
  </authors>
  <commentList>
    <comment ref="M19" authorId="0">
      <text>
        <r>
          <rPr>
            <b/>
            <sz val="9"/>
            <color indexed="81"/>
            <rFont val="Calibri"/>
            <family val="2"/>
          </rPr>
          <t>chirlu: 11.01.2021 auf PP-Forum
Da das Vermögen hier nur aus einem einzigen Wertpapier besteht ohne Ausschüttung, kannst du auch einfacher rechnen: Endkurs geteilt durch Anfangskurs, hier also 49,655/45,5311. Das ergibt hier ebenfalls 9,06%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 xml:space="preserve">Der Unterschied zu den 8,48% ergibt sich aus den Kursveränderungen im Verlauf der Kauftage. </t>
        </r>
      </text>
    </comment>
    <comment ref="M41" authorId="0">
      <text>
        <r>
          <rPr>
            <b/>
            <sz val="9"/>
            <color indexed="81"/>
            <rFont val="Calibri"/>
            <family val="2"/>
          </rPr>
          <t>chirlu: 11.01.2021 auf PP-Forum
Da das Vermögen hier nur aus einem einzigen Wertpapier besteht ohne Ausschüttung, kannst du auch einfacher rechnen: Endkurs geteilt durch Anfangskurs, hier also 49,655/45,5311. Das ergibt hier ebenfalls 9,06%</t>
        </r>
      </text>
    </comment>
    <comment ref="J42" authorId="0">
      <text>
        <r>
          <rPr>
            <b/>
            <sz val="9"/>
            <color indexed="81"/>
            <rFont val="Calibri"/>
            <family val="2"/>
          </rPr>
          <t xml:space="preserve">chirlu: 11.01.2021 auf PP-Forum
Der Unterschied zu den 8,48% ergibt sich aus den Kursveränderungen im Verlauf der Kauftage. </t>
        </r>
      </text>
    </comment>
  </commentList>
</comments>
</file>

<file path=xl/sharedStrings.xml><?xml version="1.0" encoding="utf-8"?>
<sst xmlns="http://schemas.openxmlformats.org/spreadsheetml/2006/main" count="59" uniqueCount="33">
  <si>
    <t>Betrag</t>
  </si>
  <si>
    <t>Kaufkurs</t>
  </si>
  <si>
    <t>Stück</t>
  </si>
  <si>
    <t>Periodenanfang</t>
  </si>
  <si>
    <t>Periodenende</t>
  </si>
  <si>
    <t>TTWROR</t>
  </si>
  <si>
    <t>Gewogener Durchschnitt</t>
  </si>
  <si>
    <t>PP TTWROR</t>
  </si>
  <si>
    <t>ø Kaufkurs</t>
  </si>
  <si>
    <t>Datum</t>
  </si>
  <si>
    <t>TTWROR/m</t>
  </si>
  <si>
    <t>Diff. In %</t>
  </si>
  <si>
    <t>Absolute Veränderung</t>
  </si>
  <si>
    <t>Absolute Veränderung (TR)</t>
  </si>
  <si>
    <t>Letzter Kurs 08.01.2020 (PP)</t>
  </si>
  <si>
    <t>Letzter Kurs 10.01.2020 (TR)</t>
  </si>
  <si>
    <t>=&gt; TTWROR</t>
  </si>
  <si>
    <t>absolute Performace in %</t>
  </si>
  <si>
    <t>Trade Republic - absolute Performance und TTWROR</t>
  </si>
  <si>
    <t>in % ggü VT</t>
  </si>
  <si>
    <t>in % ggü. Kurs</t>
  </si>
  <si>
    <t>Tageskurs</t>
  </si>
  <si>
    <t>TK ggü. VTK</t>
  </si>
  <si>
    <t>Benchmark</t>
  </si>
  <si>
    <t>Wertpapier</t>
  </si>
  <si>
    <t>Δ KK ggü TK</t>
  </si>
  <si>
    <t>Δ  TK ggü. VTK</t>
  </si>
  <si>
    <t>In der Datenreihe wird der Tageskurs um die Differenz zw. Tageskurs und Kaufkurs korrigiert.</t>
  </si>
  <si>
    <t>VTK</t>
  </si>
  <si>
    <t>TK</t>
  </si>
  <si>
    <t>KK ggü. VTK</t>
  </si>
  <si>
    <t>Datenreihe</t>
  </si>
  <si>
    <t>Diagrammanalyse - Performanceunterschied zw. Datenreihe und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</si>
</sst>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6" formatCode="#,##0.0000"/>
    <numFmt numFmtId="167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8"/>
      <color theme="1"/>
      <name val="Calibri"/>
      <scheme val="minor"/>
    </font>
    <font>
      <sz val="12"/>
      <color theme="4"/>
      <name val="Calibri"/>
      <scheme val="minor"/>
    </font>
    <font>
      <b/>
      <sz val="9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9" fillId="2" borderId="0" xfId="0" applyFont="1" applyFill="1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0" fontId="4" fillId="2" borderId="0" xfId="0" applyFont="1" applyFill="1"/>
    <xf numFmtId="2" fontId="0" fillId="2" borderId="0" xfId="0" applyNumberFormat="1" applyFill="1"/>
    <xf numFmtId="164" fontId="4" fillId="2" borderId="0" xfId="0" applyNumberFormat="1" applyFont="1" applyFill="1"/>
    <xf numFmtId="10" fontId="0" fillId="2" borderId="0" xfId="0" applyNumberFormat="1" applyFill="1"/>
    <xf numFmtId="166" fontId="0" fillId="2" borderId="0" xfId="0" applyNumberFormat="1" applyFill="1"/>
    <xf numFmtId="14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4" fillId="2" borderId="1" xfId="0" applyFont="1" applyFill="1" applyBorder="1"/>
    <xf numFmtId="14" fontId="0" fillId="2" borderId="0" xfId="0" applyNumberFormat="1" applyFill="1" applyAlignment="1">
      <alignment horizontal="right"/>
    </xf>
    <xf numFmtId="3" fontId="3" fillId="2" borderId="0" xfId="0" applyNumberFormat="1" applyFont="1" applyFill="1"/>
    <xf numFmtId="164" fontId="8" fillId="2" borderId="0" xfId="0" applyNumberFormat="1" applyFont="1" applyFill="1"/>
    <xf numFmtId="0" fontId="3" fillId="2" borderId="0" xfId="0" applyFont="1" applyFill="1"/>
    <xf numFmtId="4" fontId="0" fillId="2" borderId="0" xfId="0" applyNumberFormat="1" applyFill="1"/>
    <xf numFmtId="0" fontId="2" fillId="2" borderId="0" xfId="0" applyFont="1" applyFill="1"/>
    <xf numFmtId="10" fontId="3" fillId="2" borderId="0" xfId="0" applyNumberFormat="1" applyFont="1" applyFill="1"/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vertical="center"/>
    </xf>
    <xf numFmtId="167" fontId="2" fillId="2" borderId="0" xfId="0" applyNumberFormat="1" applyFont="1" applyFill="1"/>
    <xf numFmtId="2" fontId="0" fillId="2" borderId="1" xfId="0" applyNumberFormat="1" applyFill="1" applyBorder="1"/>
    <xf numFmtId="10" fontId="0" fillId="2" borderId="1" xfId="0" applyNumberFormat="1" applyFill="1" applyBorder="1"/>
    <xf numFmtId="166" fontId="0" fillId="2" borderId="1" xfId="0" applyNumberFormat="1" applyFill="1" applyBorder="1"/>
    <xf numFmtId="166" fontId="3" fillId="2" borderId="0" xfId="0" applyNumberFormat="1" applyFont="1" applyFill="1"/>
    <xf numFmtId="167" fontId="0" fillId="2" borderId="0" xfId="0" applyNumberFormat="1" applyFill="1"/>
    <xf numFmtId="0" fontId="0" fillId="2" borderId="0" xfId="0" applyFill="1" applyAlignment="1">
      <alignment horizontal="right"/>
    </xf>
    <xf numFmtId="0" fontId="10" fillId="2" borderId="0" xfId="0" applyFont="1" applyFill="1"/>
    <xf numFmtId="10" fontId="10" fillId="2" borderId="0" xfId="0" applyNumberFormat="1" applyFont="1" applyFill="1"/>
    <xf numFmtId="10" fontId="5" fillId="2" borderId="2" xfId="0" applyNumberFormat="1" applyFont="1" applyFill="1" applyBorder="1" applyAlignment="1">
      <alignment vertical="center"/>
    </xf>
    <xf numFmtId="0" fontId="5" fillId="2" borderId="0" xfId="0" applyFont="1" applyFill="1"/>
    <xf numFmtId="0" fontId="3" fillId="2" borderId="2" xfId="0" quotePrefix="1" applyFont="1" applyFill="1" applyBorder="1" applyAlignment="1">
      <alignment vertical="center"/>
    </xf>
    <xf numFmtId="0" fontId="5" fillId="2" borderId="0" xfId="0" quotePrefix="1" applyFont="1" applyFill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10" fontId="5" fillId="2" borderId="2" xfId="1" applyNumberFormat="1" applyFont="1" applyFill="1" applyBorder="1" applyAlignment="1">
      <alignment vertical="center"/>
    </xf>
    <xf numFmtId="167" fontId="0" fillId="2" borderId="1" xfId="0" applyNumberFormat="1" applyFill="1" applyBorder="1"/>
    <xf numFmtId="0" fontId="0" fillId="2" borderId="0" xfId="0" applyFill="1" applyBorder="1"/>
    <xf numFmtId="14" fontId="0" fillId="2" borderId="0" xfId="0" applyNumberFormat="1" applyFill="1" applyBorder="1"/>
    <xf numFmtId="167" fontId="0" fillId="2" borderId="0" xfId="0" applyNumberFormat="1" applyFill="1" applyBorder="1"/>
    <xf numFmtId="10" fontId="0" fillId="2" borderId="0" xfId="1" applyNumberFormat="1" applyFont="1" applyFill="1"/>
    <xf numFmtId="14" fontId="0" fillId="3" borderId="0" xfId="0" applyNumberFormat="1" applyFill="1"/>
    <xf numFmtId="14" fontId="0" fillId="3" borderId="1" xfId="0" applyNumberFormat="1" applyFill="1" applyBorder="1"/>
    <xf numFmtId="10" fontId="0" fillId="2" borderId="1" xfId="1" applyNumberFormat="1" applyFont="1" applyFill="1" applyBorder="1"/>
    <xf numFmtId="10" fontId="5" fillId="2" borderId="0" xfId="0" applyNumberFormat="1" applyFont="1" applyFill="1"/>
    <xf numFmtId="10" fontId="5" fillId="2" borderId="0" xfId="1" applyNumberFormat="1" applyFont="1" applyFill="1"/>
  </cellXfs>
  <cellStyles count="10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99"/>
  <sheetViews>
    <sheetView tabSelected="1" workbookViewId="0">
      <selection activeCell="I107" sqref="I107"/>
    </sheetView>
  </sheetViews>
  <sheetFormatPr baseColWidth="10" defaultRowHeight="15" outlineLevelRow="2" outlineLevelCol="1" x14ac:dyDescent="0"/>
  <cols>
    <col min="1" max="1" width="6.1640625" style="2" customWidth="1"/>
    <col min="2" max="2" width="14.1640625" style="2" customWidth="1"/>
    <col min="3" max="6" width="10.83203125" style="2"/>
    <col min="7" max="7" width="12.33203125" style="2" customWidth="1"/>
    <col min="8" max="8" width="14.1640625" style="2" customWidth="1" outlineLevel="1"/>
    <col min="9" max="9" width="12.6640625" style="2" customWidth="1" outlineLevel="1"/>
    <col min="10" max="12" width="10.83203125" style="2" customWidth="1" outlineLevel="1"/>
    <col min="13" max="16384" width="10.83203125" style="2"/>
  </cols>
  <sheetData>
    <row r="2" spans="2:13" ht="23" hidden="1" outlineLevel="1">
      <c r="B2" s="1" t="s">
        <v>18</v>
      </c>
    </row>
    <row r="3" spans="2:13" hidden="1" outlineLevel="1"/>
    <row r="4" spans="2:13" hidden="1" outlineLevel="1">
      <c r="C4" s="2" t="s">
        <v>14</v>
      </c>
      <c r="J4" s="2" t="s">
        <v>11</v>
      </c>
    </row>
    <row r="5" spans="2:13" hidden="1" outlineLevel="1">
      <c r="D5" s="2" t="s">
        <v>9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33" t="s">
        <v>5</v>
      </c>
      <c r="K5" s="2" t="s">
        <v>8</v>
      </c>
      <c r="L5" s="2" t="s">
        <v>10</v>
      </c>
      <c r="M5" s="2" t="s">
        <v>10</v>
      </c>
    </row>
    <row r="6" spans="2:13" hidden="1" outlineLevel="1">
      <c r="D6" s="3">
        <v>43878</v>
      </c>
      <c r="E6" s="2">
        <v>100</v>
      </c>
      <c r="F6" s="4">
        <f>E6/G6</f>
        <v>45.531120520876023</v>
      </c>
      <c r="G6" s="5">
        <v>2.1962999999999999</v>
      </c>
      <c r="H6" s="6">
        <v>100</v>
      </c>
      <c r="I6" s="18">
        <f>G6*F7</f>
        <v>74.476093591047828</v>
      </c>
      <c r="J6" s="8">
        <f>I6/H6-1</f>
        <v>-0.25523906408952168</v>
      </c>
      <c r="K6" s="9">
        <f>E6/G6</f>
        <v>45.531120520876023</v>
      </c>
      <c r="L6" s="8">
        <f>F6/K6-1</f>
        <v>0</v>
      </c>
    </row>
    <row r="7" spans="2:13" hidden="1" outlineLevel="1">
      <c r="D7" s="3">
        <v>43906</v>
      </c>
      <c r="E7" s="2">
        <v>100</v>
      </c>
      <c r="F7" s="4">
        <f>E7/G7</f>
        <v>33.909799932180405</v>
      </c>
      <c r="G7" s="7">
        <v>2.9489999999999998</v>
      </c>
      <c r="H7" s="6">
        <f>I6+(G7*F7)</f>
        <v>174.47609359104786</v>
      </c>
      <c r="I7" s="6">
        <f>(G6+G7)*F8</f>
        <v>197.25129384703854</v>
      </c>
      <c r="J7" s="8">
        <f>I7/H7-1</f>
        <v>0.13053479010925795</v>
      </c>
      <c r="K7" s="9">
        <f>SUM(E6:E7)/SUM(G6:G7)</f>
        <v>38.870425436806407</v>
      </c>
      <c r="L7" s="8">
        <f>F7/K7-1</f>
        <v>-0.12761953204476084</v>
      </c>
      <c r="M7" s="8">
        <f>F7/$F$6-1</f>
        <v>-0.25523906408952179</v>
      </c>
    </row>
    <row r="8" spans="2:13" hidden="1" outlineLevel="1">
      <c r="D8" s="3">
        <v>43937</v>
      </c>
      <c r="E8" s="2">
        <v>100</v>
      </c>
      <c r="F8" s="4">
        <f>E8/G8</f>
        <v>38.336208548974511</v>
      </c>
      <c r="G8" s="5">
        <v>2.6084999999999998</v>
      </c>
      <c r="H8" s="6">
        <f>I7+(G8*F8)</f>
        <v>297.25129384703854</v>
      </c>
      <c r="I8" s="6">
        <f>SUM(G6:G8)*F9</f>
        <v>320.70976547958804</v>
      </c>
      <c r="J8" s="8">
        <f>I8/H8-1</f>
        <v>7.8917979898250445E-2</v>
      </c>
      <c r="K8" s="9">
        <f>SUM(E6:E8)/SUM(G6:G8)</f>
        <v>38.690706492300549</v>
      </c>
      <c r="L8" s="8">
        <f t="shared" ref="L8" si="0">F8/K8-1</f>
        <v>-9.1623538432047402E-3</v>
      </c>
      <c r="M8" s="8">
        <f t="shared" ref="M8:M16" si="1">F8/$F$6-1</f>
        <v>-0.15802185163887283</v>
      </c>
    </row>
    <row r="9" spans="2:13" hidden="1" outlineLevel="1">
      <c r="D9" s="3">
        <v>43969</v>
      </c>
      <c r="E9" s="2">
        <v>100</v>
      </c>
      <c r="F9" s="4">
        <f>E9/G9</f>
        <v>41.36162468461761</v>
      </c>
      <c r="G9" s="5">
        <v>2.4177</v>
      </c>
      <c r="H9" s="6">
        <f t="shared" ref="H9:H16" si="2">I8+(G9*F9)</f>
        <v>420.70976547958804</v>
      </c>
      <c r="I9" s="6">
        <f>SUM(G6:G9)*F10</f>
        <v>424.76822851415687</v>
      </c>
      <c r="J9" s="8">
        <f>I9/H9-1</f>
        <v>9.6467050864446069E-3</v>
      </c>
      <c r="K9" s="9">
        <f>SUM(E6:E9)/SUM(G6:G9)</f>
        <v>39.325566533942883</v>
      </c>
      <c r="L9" s="8">
        <f>F9/K9-1</f>
        <v>5.1774413698969957E-2</v>
      </c>
      <c r="M9" s="8">
        <f t="shared" si="1"/>
        <v>-9.1574637051743513E-2</v>
      </c>
    </row>
    <row r="10" spans="2:13" hidden="1" outlineLevel="1">
      <c r="D10" s="3">
        <v>43998</v>
      </c>
      <c r="E10" s="2">
        <v>100</v>
      </c>
      <c r="F10" s="4">
        <f>E10/G10</f>
        <v>41.76062807984632</v>
      </c>
      <c r="G10" s="5">
        <v>2.3946000000000001</v>
      </c>
      <c r="H10" s="6">
        <f t="shared" si="2"/>
        <v>524.76822851415682</v>
      </c>
      <c r="I10" s="6">
        <f>SUM(G6:G10)*F11</f>
        <v>550.70996581646068</v>
      </c>
      <c r="J10" s="8">
        <f>I10/H10-1</f>
        <v>4.9434656849855374E-2</v>
      </c>
      <c r="K10" s="9">
        <f>SUM(E6:E10)/SUM(G6:G10)</f>
        <v>39.789592634150608</v>
      </c>
      <c r="L10" s="8">
        <f>F10/K10-1</f>
        <v>4.9536457028313885E-2</v>
      </c>
      <c r="M10" s="8">
        <f t="shared" si="1"/>
        <v>-8.2811325482335385E-2</v>
      </c>
    </row>
    <row r="11" spans="2:13" hidden="1" outlineLevel="1">
      <c r="D11" s="3">
        <v>44028</v>
      </c>
      <c r="E11" s="2">
        <v>100</v>
      </c>
      <c r="F11" s="4">
        <f>E11/G11</f>
        <v>43.82505039880796</v>
      </c>
      <c r="G11" s="5">
        <v>2.2818000000000001</v>
      </c>
      <c r="H11" s="6">
        <f t="shared" si="2"/>
        <v>650.70996581646068</v>
      </c>
      <c r="I11" s="6">
        <f>SUM(G6:G11)*F12</f>
        <v>659.5549040511728</v>
      </c>
      <c r="J11" s="8">
        <f>I11/H11-1</f>
        <v>1.3592750533049092E-2</v>
      </c>
      <c r="K11" s="9">
        <f>SUM(E6:E11)/SUM(G6:G11)</f>
        <v>40.409754914836441</v>
      </c>
      <c r="L11" s="8">
        <f t="shared" ref="L11:L16" si="3">F11/K11-1</f>
        <v>8.4516609694101241E-2</v>
      </c>
      <c r="M11" s="8">
        <f t="shared" si="1"/>
        <v>-3.7470418090980839E-2</v>
      </c>
    </row>
    <row r="12" spans="2:13" hidden="1" outlineLevel="1">
      <c r="D12" s="3">
        <v>44060</v>
      </c>
      <c r="E12" s="2">
        <v>100</v>
      </c>
      <c r="F12" s="4">
        <f>E12/G12</f>
        <v>44.420753375977256</v>
      </c>
      <c r="G12" s="5">
        <v>2.2511999999999999</v>
      </c>
      <c r="H12" s="6">
        <f t="shared" si="2"/>
        <v>759.5549040511728</v>
      </c>
      <c r="I12" s="6">
        <f>SUM(G6:G12)*F13</f>
        <v>768.36074413588562</v>
      </c>
      <c r="J12" s="8">
        <f>I12/H12-1</f>
        <v>1.1593421407387172E-2</v>
      </c>
      <c r="K12" s="9">
        <f>SUM(E6:E12)/SUM(G6:G12)</f>
        <v>40.937827137100783</v>
      </c>
      <c r="L12" s="8">
        <f t="shared" si="3"/>
        <v>8.5078434358818233E-2</v>
      </c>
      <c r="M12" s="8">
        <f t="shared" si="1"/>
        <v>-2.4386993603411566E-2</v>
      </c>
    </row>
    <row r="13" spans="2:13" hidden="1" outlineLevel="1">
      <c r="D13" s="3">
        <v>44090</v>
      </c>
      <c r="E13" s="2">
        <v>100</v>
      </c>
      <c r="F13" s="4">
        <f>E13/G13</f>
        <v>44.935741889098587</v>
      </c>
      <c r="G13" s="5">
        <v>2.2254</v>
      </c>
      <c r="H13" s="6">
        <f t="shared" si="2"/>
        <v>868.36074413588562</v>
      </c>
      <c r="I13" s="6">
        <f>SUM(G6:G13)*F14</f>
        <v>916.59156666508568</v>
      </c>
      <c r="J13" s="8">
        <f>I13/H13-1</f>
        <v>5.5542380116681889E-2</v>
      </c>
      <c r="K13" s="9">
        <f>SUM(E6:E13)/SUM(G6:G13)</f>
        <v>41.39822505110093</v>
      </c>
      <c r="L13" s="8">
        <f t="shared" si="3"/>
        <v>8.5450930169857164E-2</v>
      </c>
      <c r="M13" s="8">
        <f t="shared" si="1"/>
        <v>-1.3076300889727777E-2</v>
      </c>
    </row>
    <row r="14" spans="2:13" hidden="1" outlineLevel="1">
      <c r="D14" s="3">
        <v>44120</v>
      </c>
      <c r="E14" s="2">
        <v>100</v>
      </c>
      <c r="F14" s="4">
        <f>E14/G14</f>
        <v>47.431579945928</v>
      </c>
      <c r="G14" s="5">
        <v>2.1082999999999998</v>
      </c>
      <c r="H14" s="6">
        <f t="shared" si="2"/>
        <v>1016.5915666650857</v>
      </c>
      <c r="I14" s="6">
        <f>SUM(G6:G14)*F15</f>
        <v>1001.9072550486162</v>
      </c>
      <c r="J14" s="8">
        <f>I14/H14-1</f>
        <v>-1.4444652206432429E-2</v>
      </c>
      <c r="K14" s="9">
        <f>SUM(E6:E14)/SUM(G6:G14)</f>
        <v>41.991713635175991</v>
      </c>
      <c r="L14" s="8">
        <f t="shared" si="3"/>
        <v>0.12954618518342853</v>
      </c>
      <c r="M14" s="8">
        <f t="shared" si="1"/>
        <v>4.1739790352416595E-2</v>
      </c>
    </row>
    <row r="15" spans="2:13" hidden="1" outlineLevel="1">
      <c r="D15" s="3">
        <v>44151</v>
      </c>
      <c r="E15" s="2">
        <v>100</v>
      </c>
      <c r="F15" s="4">
        <f>E15/G15</f>
        <v>46.746447270007472</v>
      </c>
      <c r="G15" s="5">
        <v>2.1392000000000002</v>
      </c>
      <c r="H15" s="6">
        <f t="shared" si="2"/>
        <v>1101.9072550486162</v>
      </c>
      <c r="I15" s="6">
        <f>SUM(G6:G15)*F16</f>
        <v>1115.2008326631026</v>
      </c>
      <c r="J15" s="8">
        <f t="shared" ref="J15:J16" si="4">I15/H15-1</f>
        <v>1.206415290722429E-2</v>
      </c>
      <c r="K15" s="9">
        <f>SUM(E6:E15)/SUM(G6:G15)</f>
        <v>42.42321398269133</v>
      </c>
      <c r="L15" s="8">
        <f t="shared" si="3"/>
        <v>0.1019072550486162</v>
      </c>
      <c r="M15" s="8">
        <f t="shared" si="1"/>
        <v>2.6692221391173998E-2</v>
      </c>
    </row>
    <row r="16" spans="2:13" hidden="1" outlineLevel="1">
      <c r="D16" s="10">
        <v>44181</v>
      </c>
      <c r="E16" s="11">
        <v>100</v>
      </c>
      <c r="F16" s="12">
        <f>E16/G16</f>
        <v>47.310403557742347</v>
      </c>
      <c r="G16" s="13">
        <v>2.1137000000000001</v>
      </c>
      <c r="H16" s="24">
        <f t="shared" si="2"/>
        <v>1215.2008326631026</v>
      </c>
      <c r="I16" s="24">
        <f>SUM(G6:G16)*F18</f>
        <v>1275.4234335000001</v>
      </c>
      <c r="J16" s="25">
        <f t="shared" si="4"/>
        <v>4.9557735000000047E-2</v>
      </c>
      <c r="K16" s="26">
        <f>SUM(E6:E16)/SUM(G6:G16)</f>
        <v>42.825385331137561</v>
      </c>
      <c r="L16" s="25">
        <f t="shared" si="3"/>
        <v>0.10472802969372963</v>
      </c>
      <c r="M16" s="25">
        <f t="shared" si="1"/>
        <v>3.9078393338695117E-2</v>
      </c>
    </row>
    <row r="17" spans="3:13" hidden="1" outlineLevel="1">
      <c r="D17" s="14" t="s">
        <v>6</v>
      </c>
      <c r="E17" s="15">
        <f>SUM(E6:E16)</f>
        <v>1100</v>
      </c>
      <c r="F17" s="16">
        <f>E17/G17</f>
        <v>42.825385331137561</v>
      </c>
      <c r="G17" s="17">
        <f>SUM(G6:G16)</f>
        <v>25.685700000000001</v>
      </c>
      <c r="K17" s="27">
        <f>SUM(E6:E16)/SUM(G6:G16)</f>
        <v>42.825385331137561</v>
      </c>
    </row>
    <row r="18" spans="3:13" hidden="1" outlineLevel="1">
      <c r="C18" s="29" t="s">
        <v>12</v>
      </c>
      <c r="D18" s="3">
        <v>44204</v>
      </c>
      <c r="E18" s="18">
        <f>G17*F18</f>
        <v>1275.4234335000001</v>
      </c>
      <c r="F18" s="19">
        <v>49.655000000000001</v>
      </c>
      <c r="G18" s="19"/>
      <c r="H18" s="6">
        <f>G17*F18</f>
        <v>1275.4234335000001</v>
      </c>
      <c r="J18" s="8"/>
      <c r="K18" s="2">
        <f>F18</f>
        <v>49.655000000000001</v>
      </c>
      <c r="L18" s="20">
        <f>K18/K17-1</f>
        <v>0.15947584863636366</v>
      </c>
    </row>
    <row r="19" spans="3:13" s="21" customFormat="1" ht="23" hidden="1" customHeight="1" outlineLevel="1" thickBot="1">
      <c r="D19" s="36" t="s">
        <v>17</v>
      </c>
      <c r="E19" s="37">
        <f>E18/E17-1</f>
        <v>0.15947584863636366</v>
      </c>
      <c r="F19" s="37">
        <f>F18/F17-1</f>
        <v>0.15947584863636366</v>
      </c>
      <c r="G19" s="34"/>
      <c r="H19" s="22"/>
      <c r="I19" s="22"/>
      <c r="J19" s="32">
        <f>(1+J6)*(1+J7)*(1+J8)*(1+J9)*(1+J10)*(1+J11)*(1+J12)*(1+J13)*(1+J14)*(1+J15)*(1+J16)-1</f>
        <v>9.0572764999999889E-2</v>
      </c>
      <c r="K19" s="35" t="s">
        <v>16</v>
      </c>
      <c r="M19" s="20">
        <f>F18/F6-1</f>
        <v>9.0572764999999889E-2</v>
      </c>
    </row>
    <row r="20" spans="3:13" ht="16" hidden="1" outlineLevel="1" thickTop="1">
      <c r="H20" s="30" t="s">
        <v>7</v>
      </c>
      <c r="I20" s="30"/>
      <c r="J20" s="31">
        <v>8.48E-2</v>
      </c>
    </row>
    <row r="21" spans="3:13" hidden="1" outlineLevel="2">
      <c r="F21" s="9">
        <f>F18*(1-J20)</f>
        <v>45.444256000000003</v>
      </c>
    </row>
    <row r="22" spans="3:13" hidden="1" outlineLevel="1" collapsed="1"/>
    <row r="23" spans="3:13" collapsed="1"/>
    <row r="25" spans="3:13" hidden="1" outlineLevel="1"/>
    <row r="26" spans="3:13" hidden="1" outlineLevel="1">
      <c r="C26" s="2" t="s">
        <v>15</v>
      </c>
      <c r="J26" s="2" t="s">
        <v>11</v>
      </c>
    </row>
    <row r="27" spans="3:13" hidden="1" outlineLevel="1">
      <c r="D27" s="2" t="s">
        <v>9</v>
      </c>
      <c r="E27" s="2" t="s">
        <v>0</v>
      </c>
      <c r="F27" s="2" t="s">
        <v>1</v>
      </c>
      <c r="G27" s="2" t="s">
        <v>2</v>
      </c>
      <c r="H27" s="2" t="s">
        <v>3</v>
      </c>
      <c r="I27" s="2" t="s">
        <v>4</v>
      </c>
      <c r="J27" s="33" t="s">
        <v>5</v>
      </c>
      <c r="K27" s="2" t="s">
        <v>8</v>
      </c>
      <c r="L27" s="2" t="s">
        <v>10</v>
      </c>
      <c r="M27" s="2" t="s">
        <v>10</v>
      </c>
    </row>
    <row r="28" spans="3:13" hidden="1" outlineLevel="1">
      <c r="D28" s="3">
        <v>43878</v>
      </c>
      <c r="E28" s="2">
        <v>100</v>
      </c>
      <c r="F28" s="4">
        <f>E28/G28</f>
        <v>45.531120520876023</v>
      </c>
      <c r="G28" s="5">
        <v>2.1962999999999999</v>
      </c>
      <c r="H28" s="6">
        <v>100</v>
      </c>
      <c r="I28" s="18">
        <f>G28*F29</f>
        <v>74.476093591047828</v>
      </c>
      <c r="J28" s="8">
        <f>I28/H28-1</f>
        <v>-0.25523906408952168</v>
      </c>
      <c r="K28" s="9">
        <f>E28/G28</f>
        <v>45.531120520876023</v>
      </c>
      <c r="L28" s="8">
        <f>F28/K28-1</f>
        <v>0</v>
      </c>
    </row>
    <row r="29" spans="3:13" hidden="1" outlineLevel="1">
      <c r="D29" s="3">
        <v>43906</v>
      </c>
      <c r="E29" s="2">
        <v>100</v>
      </c>
      <c r="F29" s="4">
        <f>E29/G29</f>
        <v>33.909799932180405</v>
      </c>
      <c r="G29" s="7">
        <v>2.9489999999999998</v>
      </c>
      <c r="H29" s="6">
        <f>I28+(G29*F29)</f>
        <v>174.47609359104786</v>
      </c>
      <c r="I29" s="6">
        <f>(G28+G29)*F30</f>
        <v>197.25129384703854</v>
      </c>
      <c r="J29" s="8">
        <f>I29/H29-1</f>
        <v>0.13053479010925795</v>
      </c>
      <c r="K29" s="9">
        <f>SUM(E28:E29)/SUM(G28:G29)</f>
        <v>38.870425436806407</v>
      </c>
      <c r="L29" s="8">
        <f>F29/K29-1</f>
        <v>-0.12761953204476084</v>
      </c>
      <c r="M29" s="8">
        <f>F29/$F$28-1</f>
        <v>-0.25523906408952179</v>
      </c>
    </row>
    <row r="30" spans="3:13" hidden="1" outlineLevel="1">
      <c r="D30" s="3">
        <v>43937</v>
      </c>
      <c r="E30" s="2">
        <v>100</v>
      </c>
      <c r="F30" s="4">
        <f>E30/G30</f>
        <v>38.336208548974511</v>
      </c>
      <c r="G30" s="5">
        <v>2.6084999999999998</v>
      </c>
      <c r="H30" s="6">
        <f>I29+(G30*F30)</f>
        <v>297.25129384703854</v>
      </c>
      <c r="I30" s="6">
        <f>SUM(G28:G30)*F31</f>
        <v>320.70976547958804</v>
      </c>
      <c r="J30" s="8">
        <f>I30/H30-1</f>
        <v>7.8917979898250445E-2</v>
      </c>
      <c r="K30" s="9">
        <f>SUM(E28:E30)/SUM(G28:G30)</f>
        <v>38.690706492300549</v>
      </c>
      <c r="L30" s="8">
        <f t="shared" ref="L30" si="5">F30/K30-1</f>
        <v>-9.1623538432047402E-3</v>
      </c>
      <c r="M30" s="8">
        <f t="shared" ref="M30:M38" si="6">F30/$F$28-1</f>
        <v>-0.15802185163887283</v>
      </c>
    </row>
    <row r="31" spans="3:13" hidden="1" outlineLevel="1">
      <c r="D31" s="3">
        <v>43969</v>
      </c>
      <c r="E31" s="2">
        <v>100</v>
      </c>
      <c r="F31" s="4">
        <f>E31/G31</f>
        <v>41.36162468461761</v>
      </c>
      <c r="G31" s="5">
        <v>2.4177</v>
      </c>
      <c r="H31" s="6">
        <f t="shared" ref="H31:H38" si="7">I30+(G31*F31)</f>
        <v>420.70976547958804</v>
      </c>
      <c r="I31" s="6">
        <f>SUM(G28:G31)*F32</f>
        <v>424.76822851415687</v>
      </c>
      <c r="J31" s="8">
        <f>I31/H31-1</f>
        <v>9.6467050864446069E-3</v>
      </c>
      <c r="K31" s="9">
        <f>SUM(E28:E31)/SUM(G28:G31)</f>
        <v>39.325566533942883</v>
      </c>
      <c r="L31" s="8">
        <f>F31/K31-1</f>
        <v>5.1774413698969957E-2</v>
      </c>
      <c r="M31" s="8">
        <f t="shared" si="6"/>
        <v>-9.1574637051743513E-2</v>
      </c>
    </row>
    <row r="32" spans="3:13" hidden="1" outlineLevel="1">
      <c r="D32" s="3">
        <v>43998</v>
      </c>
      <c r="E32" s="2">
        <v>100</v>
      </c>
      <c r="F32" s="4">
        <f>E32/G32</f>
        <v>41.76062807984632</v>
      </c>
      <c r="G32" s="5">
        <v>2.3946000000000001</v>
      </c>
      <c r="H32" s="6">
        <f t="shared" si="7"/>
        <v>524.76822851415682</v>
      </c>
      <c r="I32" s="6">
        <f>SUM(G28:G32)*F33</f>
        <v>550.70996581646068</v>
      </c>
      <c r="J32" s="8">
        <f>I32/H32-1</f>
        <v>4.9434656849855374E-2</v>
      </c>
      <c r="K32" s="9">
        <f>SUM(E28:E32)/SUM(G28:G32)</f>
        <v>39.789592634150608</v>
      </c>
      <c r="L32" s="8">
        <f>F32/K32-1</f>
        <v>4.9536457028313885E-2</v>
      </c>
      <c r="M32" s="8">
        <f t="shared" si="6"/>
        <v>-8.2811325482335385E-2</v>
      </c>
    </row>
    <row r="33" spans="2:13" hidden="1" outlineLevel="1">
      <c r="D33" s="3">
        <v>44028</v>
      </c>
      <c r="E33" s="2">
        <v>100</v>
      </c>
      <c r="F33" s="4">
        <f>E33/G33</f>
        <v>43.82505039880796</v>
      </c>
      <c r="G33" s="5">
        <v>2.2818000000000001</v>
      </c>
      <c r="H33" s="6">
        <f t="shared" si="7"/>
        <v>650.70996581646068</v>
      </c>
      <c r="I33" s="6">
        <f>SUM(G28:G33)*F34</f>
        <v>659.5549040511728</v>
      </c>
      <c r="J33" s="8">
        <f>I33/H33-1</f>
        <v>1.3592750533049092E-2</v>
      </c>
      <c r="K33" s="9">
        <f>SUM(E28:E33)/SUM(G28:G33)</f>
        <v>40.409754914836441</v>
      </c>
      <c r="L33" s="8">
        <f t="shared" ref="L33:L38" si="8">F33/K33-1</f>
        <v>8.4516609694101241E-2</v>
      </c>
      <c r="M33" s="8">
        <f t="shared" si="6"/>
        <v>-3.7470418090980839E-2</v>
      </c>
    </row>
    <row r="34" spans="2:13" hidden="1" outlineLevel="1">
      <c r="D34" s="3">
        <v>44060</v>
      </c>
      <c r="E34" s="2">
        <v>100</v>
      </c>
      <c r="F34" s="4">
        <f>E34/G34</f>
        <v>44.420753375977256</v>
      </c>
      <c r="G34" s="5">
        <v>2.2511999999999999</v>
      </c>
      <c r="H34" s="6">
        <f t="shared" si="7"/>
        <v>759.5549040511728</v>
      </c>
      <c r="I34" s="6">
        <f>SUM(G28:G34)*F35</f>
        <v>768.36074413588562</v>
      </c>
      <c r="J34" s="8">
        <f>I34/H34-1</f>
        <v>1.1593421407387172E-2</v>
      </c>
      <c r="K34" s="9">
        <f>SUM(E28:E34)/SUM(G28:G34)</f>
        <v>40.937827137100783</v>
      </c>
      <c r="L34" s="8">
        <f t="shared" si="8"/>
        <v>8.5078434358818233E-2</v>
      </c>
      <c r="M34" s="8">
        <f t="shared" si="6"/>
        <v>-2.4386993603411566E-2</v>
      </c>
    </row>
    <row r="35" spans="2:13" hidden="1" outlineLevel="1">
      <c r="D35" s="3">
        <v>44090</v>
      </c>
      <c r="E35" s="2">
        <v>100</v>
      </c>
      <c r="F35" s="4">
        <f>E35/G35</f>
        <v>44.935741889098587</v>
      </c>
      <c r="G35" s="5">
        <v>2.2254</v>
      </c>
      <c r="H35" s="6">
        <f t="shared" si="7"/>
        <v>868.36074413588562</v>
      </c>
      <c r="I35" s="6">
        <f>SUM(G28:G35)*F36</f>
        <v>916.59156666508568</v>
      </c>
      <c r="J35" s="8">
        <f>I35/H35-1</f>
        <v>5.5542380116681889E-2</v>
      </c>
      <c r="K35" s="9">
        <f>SUM(E28:E35)/SUM(G28:G35)</f>
        <v>41.39822505110093</v>
      </c>
      <c r="L35" s="8">
        <f t="shared" si="8"/>
        <v>8.5450930169857164E-2</v>
      </c>
      <c r="M35" s="8">
        <f t="shared" si="6"/>
        <v>-1.3076300889727777E-2</v>
      </c>
    </row>
    <row r="36" spans="2:13" hidden="1" outlineLevel="1">
      <c r="D36" s="3">
        <v>44120</v>
      </c>
      <c r="E36" s="2">
        <v>100</v>
      </c>
      <c r="F36" s="4">
        <f>E36/G36</f>
        <v>47.431579945928</v>
      </c>
      <c r="G36" s="5">
        <v>2.1082999999999998</v>
      </c>
      <c r="H36" s="6">
        <f t="shared" si="7"/>
        <v>1016.5915666650857</v>
      </c>
      <c r="I36" s="6">
        <f>SUM(G28:G36)*F37</f>
        <v>1001.9072550486162</v>
      </c>
      <c r="J36" s="8">
        <f>I36/H36-1</f>
        <v>-1.4444652206432429E-2</v>
      </c>
      <c r="K36" s="9">
        <f>SUM(E28:E36)/SUM(G28:G36)</f>
        <v>41.991713635175991</v>
      </c>
      <c r="L36" s="8">
        <f t="shared" si="8"/>
        <v>0.12954618518342853</v>
      </c>
      <c r="M36" s="8">
        <f t="shared" si="6"/>
        <v>4.1739790352416595E-2</v>
      </c>
    </row>
    <row r="37" spans="2:13" hidden="1" outlineLevel="1">
      <c r="D37" s="3">
        <v>44151</v>
      </c>
      <c r="E37" s="2">
        <v>100</v>
      </c>
      <c r="F37" s="4">
        <f>E37/G37</f>
        <v>46.746447270007472</v>
      </c>
      <c r="G37" s="5">
        <v>2.1392000000000002</v>
      </c>
      <c r="H37" s="6">
        <f t="shared" si="7"/>
        <v>1101.9072550486162</v>
      </c>
      <c r="I37" s="6">
        <f>SUM(G28:G37)*F38</f>
        <v>1115.2008326631026</v>
      </c>
      <c r="J37" s="8">
        <f t="shared" ref="J37:J38" si="9">I37/H37-1</f>
        <v>1.206415290722429E-2</v>
      </c>
      <c r="K37" s="9">
        <f>SUM(E28:E37)/SUM(G28:G37)</f>
        <v>42.42321398269133</v>
      </c>
      <c r="L37" s="8">
        <f t="shared" si="8"/>
        <v>0.1019072550486162</v>
      </c>
      <c r="M37" s="8">
        <f t="shared" si="6"/>
        <v>2.6692221391173998E-2</v>
      </c>
    </row>
    <row r="38" spans="2:13" hidden="1" outlineLevel="1">
      <c r="D38" s="10">
        <v>44181</v>
      </c>
      <c r="E38" s="11">
        <v>100</v>
      </c>
      <c r="F38" s="12">
        <f>E38/G38</f>
        <v>47.310403557742347</v>
      </c>
      <c r="G38" s="13">
        <v>2.1137000000000001</v>
      </c>
      <c r="H38" s="24">
        <f t="shared" si="7"/>
        <v>1215.2008326631026</v>
      </c>
      <c r="I38" s="24">
        <f>SUM(G28:G38)*F40</f>
        <v>1279.661574</v>
      </c>
      <c r="J38" s="25">
        <f t="shared" si="9"/>
        <v>5.3045339999999941E-2</v>
      </c>
      <c r="K38" s="26">
        <f>SUM(E28:E38)/SUM(G28:G38)</f>
        <v>42.825385331137561</v>
      </c>
      <c r="L38" s="25">
        <f t="shared" si="8"/>
        <v>0.10472802969372963</v>
      </c>
      <c r="M38" s="25">
        <f t="shared" si="6"/>
        <v>3.9078393338695117E-2</v>
      </c>
    </row>
    <row r="39" spans="2:13" hidden="1" outlineLevel="1">
      <c r="D39" s="14" t="s">
        <v>6</v>
      </c>
      <c r="E39" s="15">
        <f>SUM(E28:E38)</f>
        <v>1100</v>
      </c>
      <c r="F39" s="16">
        <f>E39/G39</f>
        <v>42.825385331137561</v>
      </c>
      <c r="G39" s="17">
        <f>SUM(G28:G38)</f>
        <v>25.685700000000001</v>
      </c>
      <c r="K39" s="27">
        <f>SUM(E28:E38)/SUM(G28:G38)</f>
        <v>42.825385331137561</v>
      </c>
    </row>
    <row r="40" spans="2:13" hidden="1" outlineLevel="1">
      <c r="C40" s="29" t="s">
        <v>13</v>
      </c>
      <c r="D40" s="3">
        <v>44206</v>
      </c>
      <c r="E40" s="18">
        <f>G39*F40</f>
        <v>1279.661574</v>
      </c>
      <c r="F40" s="23">
        <v>49.82</v>
      </c>
      <c r="G40" s="19"/>
      <c r="H40" s="6">
        <f>G39*F40</f>
        <v>1279.661574</v>
      </c>
      <c r="J40" s="8"/>
      <c r="K40" s="28">
        <f>F40</f>
        <v>49.82</v>
      </c>
      <c r="L40" s="20">
        <f>K40/K39-1</f>
        <v>0.16332870363636354</v>
      </c>
    </row>
    <row r="41" spans="2:13" s="21" customFormat="1" ht="23" hidden="1" customHeight="1" outlineLevel="1" thickBot="1">
      <c r="D41" s="36" t="s">
        <v>17</v>
      </c>
      <c r="E41" s="37">
        <f>E40/E39-1</f>
        <v>0.16332870363636354</v>
      </c>
      <c r="F41" s="37">
        <f>F40/F39-1</f>
        <v>0.16332870363636354</v>
      </c>
      <c r="G41" s="22"/>
      <c r="H41" s="22"/>
      <c r="I41" s="22"/>
      <c r="J41" s="32">
        <f>(1+J28)*(1+J29)*(1+J30)*(1+J31)*(1+J32)*(1+J33)*(1+J34)*(1+J35)*(1+J36)*(1+J37)*(1+J38)-1</f>
        <v>9.4196659999999932E-2</v>
      </c>
      <c r="K41" s="35" t="s">
        <v>16</v>
      </c>
      <c r="M41" s="20">
        <f>F40/F28-1</f>
        <v>9.4196659999999932E-2</v>
      </c>
    </row>
    <row r="42" spans="2:13" ht="16" hidden="1" outlineLevel="1" thickTop="1">
      <c r="H42" s="30" t="s">
        <v>7</v>
      </c>
      <c r="I42" s="30"/>
      <c r="J42" s="31">
        <v>8.48E-2</v>
      </c>
    </row>
    <row r="43" spans="2:13" hidden="1" outlineLevel="2">
      <c r="F43" s="9">
        <f>F40*(1-J42)</f>
        <v>45.595264</v>
      </c>
    </row>
    <row r="44" spans="2:13" hidden="1" outlineLevel="1" collapsed="1"/>
    <row r="45" spans="2:13" collapsed="1"/>
    <row r="46" spans="2:13" ht="23">
      <c r="B46" s="1" t="s">
        <v>32</v>
      </c>
    </row>
    <row r="48" spans="2:13" hidden="1" outlineLevel="1"/>
    <row r="49" spans="2:6" hidden="1" outlineLevel="1"/>
    <row r="50" spans="2:6" hidden="1" outlineLevel="1"/>
    <row r="51" spans="2:6" hidden="1" outlineLevel="1">
      <c r="C51" s="2" t="s">
        <v>21</v>
      </c>
      <c r="D51" s="2" t="s">
        <v>19</v>
      </c>
      <c r="E51" s="2" t="s">
        <v>1</v>
      </c>
      <c r="F51" s="2" t="s">
        <v>20</v>
      </c>
    </row>
    <row r="52" spans="2:6" hidden="1" outlineLevel="1">
      <c r="B52" s="3">
        <v>43992</v>
      </c>
      <c r="C52" s="2">
        <v>41.395000000000003</v>
      </c>
    </row>
    <row r="53" spans="2:6" hidden="1" outlineLevel="1">
      <c r="B53" s="3">
        <v>43993</v>
      </c>
      <c r="C53" s="2">
        <v>40.74</v>
      </c>
      <c r="D53" s="8">
        <f>C53/C52-1</f>
        <v>-1.5823167049160536E-2</v>
      </c>
    </row>
    <row r="54" spans="2:6" hidden="1" outlineLevel="1">
      <c r="B54" s="3">
        <v>43994</v>
      </c>
      <c r="C54" s="2">
        <v>40.549999999999997</v>
      </c>
      <c r="D54" s="8">
        <f>C54/C53-1</f>
        <v>-4.6637211585666138E-3</v>
      </c>
    </row>
    <row r="55" spans="2:6" hidden="1" outlineLevel="1">
      <c r="B55" s="3">
        <v>43995</v>
      </c>
    </row>
    <row r="56" spans="2:6" hidden="1" outlineLevel="1">
      <c r="B56" s="3">
        <v>43996</v>
      </c>
    </row>
    <row r="57" spans="2:6" hidden="1" outlineLevel="1">
      <c r="B57" s="3">
        <v>43997</v>
      </c>
      <c r="C57" s="2">
        <v>40.39</v>
      </c>
      <c r="D57" s="8">
        <f>C57/C54-1</f>
        <v>-3.945745992601668E-3</v>
      </c>
    </row>
    <row r="58" spans="2:6" hidden="1" outlineLevel="1">
      <c r="B58" s="3">
        <v>43998</v>
      </c>
      <c r="C58" s="2">
        <v>41.48</v>
      </c>
      <c r="D58" s="8">
        <f>C58/C57-1</f>
        <v>2.6986877940084142E-2</v>
      </c>
      <c r="E58" s="2">
        <v>41.760599999999997</v>
      </c>
      <c r="F58" s="8">
        <f>E58/C58-1</f>
        <v>6.764705882353006E-3</v>
      </c>
    </row>
    <row r="59" spans="2:6" hidden="1" outlineLevel="1">
      <c r="B59" s="3">
        <v>43999</v>
      </c>
      <c r="C59" s="2">
        <v>42.12</v>
      </c>
      <c r="D59" s="8">
        <f>C59/C58-1</f>
        <v>1.5429122468659573E-2</v>
      </c>
    </row>
    <row r="60" spans="2:6" hidden="1" outlineLevel="1">
      <c r="B60" s="3">
        <v>44000</v>
      </c>
      <c r="C60" s="2">
        <v>41.97</v>
      </c>
      <c r="D60" s="8">
        <f>C60/C59-1</f>
        <v>-3.5612535612534746E-3</v>
      </c>
    </row>
    <row r="61" spans="2:6" hidden="1" outlineLevel="1">
      <c r="B61" s="3">
        <v>44001</v>
      </c>
      <c r="C61" s="2">
        <v>42.47</v>
      </c>
      <c r="D61" s="8">
        <f>C61/C60-1</f>
        <v>1.1913271384322188E-2</v>
      </c>
    </row>
    <row r="62" spans="2:6" hidden="1" outlineLevel="1">
      <c r="B62" s="3">
        <v>44002</v>
      </c>
    </row>
    <row r="63" spans="2:6" hidden="1" outlineLevel="1">
      <c r="B63" s="3">
        <v>44003</v>
      </c>
    </row>
    <row r="64" spans="2:6" hidden="1" outlineLevel="1">
      <c r="B64" s="3">
        <v>44004</v>
      </c>
      <c r="C64" s="2">
        <v>42.3</v>
      </c>
      <c r="D64" s="8">
        <f>C64/C61-1</f>
        <v>-4.0028255238993005E-3</v>
      </c>
    </row>
    <row r="65" spans="1:8" hidden="1" outlineLevel="1"/>
    <row r="66" spans="1:8" hidden="1" outlineLevel="1">
      <c r="E66" s="2" t="s">
        <v>24</v>
      </c>
      <c r="F66" s="2" t="s">
        <v>23</v>
      </c>
    </row>
    <row r="67" spans="1:8" hidden="1" outlineLevel="1">
      <c r="B67" s="11" t="s">
        <v>9</v>
      </c>
      <c r="C67" s="11" t="s">
        <v>21</v>
      </c>
      <c r="D67" s="11" t="s">
        <v>1</v>
      </c>
      <c r="E67" s="11" t="s">
        <v>25</v>
      </c>
      <c r="F67" s="11" t="s">
        <v>26</v>
      </c>
    </row>
    <row r="68" spans="1:8" hidden="1" outlineLevel="1">
      <c r="B68" s="40">
        <v>43875</v>
      </c>
      <c r="C68" s="41">
        <v>45.32</v>
      </c>
      <c r="D68" s="39"/>
      <c r="E68" s="39"/>
    </row>
    <row r="69" spans="1:8" hidden="1" outlineLevel="1">
      <c r="B69" s="3">
        <v>43878</v>
      </c>
      <c r="C69" s="28">
        <v>45.54</v>
      </c>
      <c r="D69" s="4">
        <v>45.531120520876023</v>
      </c>
      <c r="E69" s="8">
        <f>C69/D69-1</f>
        <v>1.9501999999982367E-4</v>
      </c>
      <c r="F69" s="42">
        <f>C69/C68-1</f>
        <v>4.8543689320388328E-3</v>
      </c>
      <c r="H69" s="2" t="s">
        <v>27</v>
      </c>
    </row>
    <row r="70" spans="1:8" hidden="1" outlineLevel="1">
      <c r="B70" s="3">
        <v>43879</v>
      </c>
      <c r="C70" s="28">
        <v>45.424999999999997</v>
      </c>
      <c r="D70" s="4"/>
      <c r="E70" s="8">
        <f>C70/D69-1</f>
        <v>-2.3307250000002E-3</v>
      </c>
      <c r="F70" s="42">
        <f>C70/C68-1</f>
        <v>2.3168578993821853E-3</v>
      </c>
    </row>
    <row r="71" spans="1:8" hidden="1" outlineLevel="1">
      <c r="B71" s="3">
        <v>43880</v>
      </c>
      <c r="C71" s="28">
        <v>45.975000000000001</v>
      </c>
      <c r="D71" s="4"/>
      <c r="E71" s="8">
        <f>C71/D69-1</f>
        <v>9.7489250000000194E-3</v>
      </c>
      <c r="F71" s="42">
        <f>C71/C68-1</f>
        <v>1.4452780229479378E-2</v>
      </c>
    </row>
    <row r="72" spans="1:8" hidden="1" outlineLevel="1">
      <c r="B72" s="3">
        <v>43881</v>
      </c>
      <c r="C72" s="28">
        <v>45.234999999999999</v>
      </c>
      <c r="D72" s="4"/>
      <c r="E72" s="8">
        <f>C72/D69-1</f>
        <v>-6.5036950000001426E-3</v>
      </c>
      <c r="F72" s="42">
        <f>C72/C68-1</f>
        <v>-1.8755516328331501E-3</v>
      </c>
    </row>
    <row r="73" spans="1:8" collapsed="1">
      <c r="B73" s="3"/>
      <c r="C73" s="28"/>
      <c r="D73" s="4"/>
      <c r="E73" s="8"/>
      <c r="F73" s="42"/>
    </row>
    <row r="74" spans="1:8">
      <c r="B74" s="3"/>
      <c r="C74" s="28"/>
      <c r="D74" s="4"/>
      <c r="E74" s="8"/>
      <c r="F74" s="42"/>
    </row>
    <row r="75" spans="1:8">
      <c r="B75" s="3"/>
      <c r="C75" s="28"/>
      <c r="E75" s="19" t="s">
        <v>31</v>
      </c>
      <c r="F75" s="19" t="s">
        <v>23</v>
      </c>
    </row>
    <row r="76" spans="1:8">
      <c r="B76" s="11" t="s">
        <v>9</v>
      </c>
      <c r="C76" s="11" t="s">
        <v>21</v>
      </c>
      <c r="D76" s="11" t="s">
        <v>1</v>
      </c>
      <c r="E76" s="11" t="s">
        <v>25</v>
      </c>
      <c r="F76" s="11" t="s">
        <v>26</v>
      </c>
      <c r="G76" s="29" t="s">
        <v>22</v>
      </c>
      <c r="H76" s="29" t="s">
        <v>30</v>
      </c>
    </row>
    <row r="77" spans="1:8">
      <c r="A77" s="2" t="s">
        <v>28</v>
      </c>
      <c r="B77" s="40">
        <v>43875</v>
      </c>
      <c r="C77" s="41">
        <v>45.32</v>
      </c>
      <c r="D77" s="4"/>
      <c r="E77" s="8"/>
      <c r="F77" s="42"/>
    </row>
    <row r="78" spans="1:8">
      <c r="A78" s="2" t="s">
        <v>29</v>
      </c>
      <c r="B78" s="43">
        <v>43878</v>
      </c>
      <c r="C78" s="28">
        <v>45.54</v>
      </c>
      <c r="D78" s="4">
        <v>45.531120520876023</v>
      </c>
      <c r="E78" s="8">
        <f>C78/$D$78-1</f>
        <v>1.9501999999982367E-4</v>
      </c>
      <c r="F78" s="42">
        <f>C78/$C$77-1</f>
        <v>4.8543689320388328E-3</v>
      </c>
      <c r="G78" s="8">
        <f>C78/C77-1</f>
        <v>4.8543689320388328E-3</v>
      </c>
      <c r="H78" s="8">
        <f>D78/C77-1</f>
        <v>4.6584404429836912E-3</v>
      </c>
    </row>
    <row r="79" spans="1:8">
      <c r="B79" s="3">
        <v>43903</v>
      </c>
      <c r="C79" s="28">
        <v>34.700000000000003</v>
      </c>
      <c r="D79" s="4"/>
      <c r="E79" s="8"/>
      <c r="F79" s="42"/>
    </row>
    <row r="80" spans="1:8">
      <c r="B80" s="43">
        <v>43906</v>
      </c>
      <c r="C80" s="28">
        <v>33.784999999999997</v>
      </c>
      <c r="D80" s="4">
        <v>33.909799932180405</v>
      </c>
      <c r="E80" s="8">
        <f>C80/$D$78-1</f>
        <v>-0.25798004500000016</v>
      </c>
      <c r="F80" s="42">
        <f>C80/$C$77-1</f>
        <v>-0.25452338923212714</v>
      </c>
      <c r="G80" s="8">
        <f>C80/C79-1</f>
        <v>-2.6368876080691828E-2</v>
      </c>
      <c r="H80" s="8">
        <f>D80/C79-1</f>
        <v>-2.2772336248403358E-2</v>
      </c>
    </row>
    <row r="81" spans="2:8">
      <c r="B81" s="3">
        <v>43936</v>
      </c>
      <c r="C81" s="28">
        <v>37.935000000000002</v>
      </c>
      <c r="D81" s="4"/>
      <c r="E81" s="8"/>
      <c r="G81" s="8"/>
    </row>
    <row r="82" spans="2:8">
      <c r="B82" s="43">
        <v>43937</v>
      </c>
      <c r="C82" s="28">
        <v>38.685000000000002</v>
      </c>
      <c r="D82" s="4">
        <v>38.336208548974511</v>
      </c>
      <c r="E82" s="8">
        <f>C82/$D$78-1</f>
        <v>-0.15036134499999998</v>
      </c>
      <c r="F82" s="42">
        <f>C82/$C$77-1</f>
        <v>-0.14640335392762571</v>
      </c>
      <c r="G82" s="8">
        <f>C82/C81-1</f>
        <v>1.9770660340055368E-2</v>
      </c>
      <c r="H82" s="8">
        <f>D82/C81-1</f>
        <v>1.0576210596402014E-2</v>
      </c>
    </row>
    <row r="83" spans="2:8">
      <c r="B83" s="3">
        <v>43966</v>
      </c>
      <c r="C83" s="28">
        <v>40.33</v>
      </c>
      <c r="D83" s="4"/>
      <c r="E83" s="8"/>
    </row>
    <row r="84" spans="2:8">
      <c r="B84" s="43">
        <v>43969</v>
      </c>
      <c r="C84" s="28">
        <v>41.384999999999998</v>
      </c>
      <c r="D84" s="4">
        <v>41.36162468461761</v>
      </c>
      <c r="E84" s="8">
        <f>C84/$D$78-1</f>
        <v>-9.1061245000000124E-2</v>
      </c>
      <c r="F84" s="42">
        <f>C84/$C$77-1</f>
        <v>-8.6827007943512835E-2</v>
      </c>
      <c r="G84" s="8">
        <f>C84/C83-1</f>
        <v>2.6159186709645343E-2</v>
      </c>
      <c r="H84" s="8">
        <f>D84/C83-1</f>
        <v>2.557958553477846E-2</v>
      </c>
    </row>
    <row r="85" spans="2:8">
      <c r="B85" s="3">
        <v>43997</v>
      </c>
      <c r="C85" s="28">
        <v>40.39</v>
      </c>
      <c r="D85" s="4"/>
      <c r="E85" s="8"/>
      <c r="F85" s="42"/>
    </row>
    <row r="86" spans="2:8">
      <c r="B86" s="43">
        <v>43998</v>
      </c>
      <c r="C86" s="28">
        <v>41.48</v>
      </c>
      <c r="D86" s="4">
        <v>41.76062807984632</v>
      </c>
      <c r="E86" s="8">
        <f>C86/$D$78-1</f>
        <v>-8.8974760000000153E-2</v>
      </c>
      <c r="F86" s="42">
        <f t="shared" ref="F86:F99" si="10">C86/$C$77-1</f>
        <v>-8.4730803177405223E-2</v>
      </c>
      <c r="G86" s="8">
        <f>C86/C85-1</f>
        <v>2.6986877940084142E-2</v>
      </c>
      <c r="H86" s="8">
        <f>D86/C85-1</f>
        <v>3.3934837332169288E-2</v>
      </c>
    </row>
    <row r="87" spans="2:8">
      <c r="B87" s="3">
        <v>44027</v>
      </c>
      <c r="C87" s="28">
        <v>44.16</v>
      </c>
      <c r="D87" s="4"/>
      <c r="E87" s="8"/>
      <c r="F87" s="42"/>
    </row>
    <row r="88" spans="2:8">
      <c r="B88" s="43">
        <v>44028</v>
      </c>
      <c r="C88" s="28">
        <v>43.69</v>
      </c>
      <c r="D88" s="4">
        <v>43.82505039880796</v>
      </c>
      <c r="E88" s="8">
        <f>C88/$D$78-1</f>
        <v>-4.0436530000000137E-2</v>
      </c>
      <c r="F88" s="42">
        <f t="shared" si="10"/>
        <v>-3.5966460723742322E-2</v>
      </c>
      <c r="G88" s="8">
        <f>C88/C87-1</f>
        <v>-1.0643115942028936E-2</v>
      </c>
      <c r="H88" s="8">
        <f>D88/C87-1</f>
        <v>-7.5849094472834055E-3</v>
      </c>
    </row>
    <row r="89" spans="2:8">
      <c r="B89" s="3">
        <v>44057</v>
      </c>
      <c r="C89" s="28">
        <v>44.02</v>
      </c>
      <c r="D89" s="4"/>
      <c r="E89" s="8"/>
      <c r="F89" s="42"/>
    </row>
    <row r="90" spans="2:8">
      <c r="B90" s="43">
        <v>44060</v>
      </c>
      <c r="C90" s="28">
        <v>44.414999999999999</v>
      </c>
      <c r="D90" s="4">
        <v>44.420753375977256</v>
      </c>
      <c r="E90" s="8">
        <f>C90/$D$78-1</f>
        <v>-2.451335500000007E-2</v>
      </c>
      <c r="F90" s="42">
        <f t="shared" si="10"/>
        <v>-1.9969108561341598E-2</v>
      </c>
      <c r="G90" s="8">
        <f>C90/C89-1</f>
        <v>8.9731940027260038E-3</v>
      </c>
      <c r="H90" s="8">
        <f>D90/C89-1</f>
        <v>9.1038931389653133E-3</v>
      </c>
    </row>
    <row r="91" spans="2:8">
      <c r="B91" s="3">
        <v>44089</v>
      </c>
      <c r="C91" s="28">
        <v>44.935000000000002</v>
      </c>
      <c r="D91" s="4"/>
      <c r="E91" s="8"/>
      <c r="F91" s="42"/>
    </row>
    <row r="92" spans="2:8">
      <c r="B92" s="43">
        <v>44090</v>
      </c>
      <c r="C92" s="28">
        <v>45.005000000000003</v>
      </c>
      <c r="D92" s="4">
        <v>44.935741889098587</v>
      </c>
      <c r="E92" s="8">
        <f>C92/$D$78-1</f>
        <v>-1.1555185000000079E-2</v>
      </c>
      <c r="F92" s="42">
        <f t="shared" si="10"/>
        <v>-6.950573698146445E-3</v>
      </c>
      <c r="G92" s="8">
        <f>C92/C91-1</f>
        <v>1.5578057193723627E-3</v>
      </c>
      <c r="H92" s="8">
        <f>D92/C91-1</f>
        <v>1.6510272584424612E-5</v>
      </c>
    </row>
    <row r="93" spans="2:8">
      <c r="B93" s="3">
        <v>44119</v>
      </c>
      <c r="C93" s="28">
        <v>46.825000000000003</v>
      </c>
      <c r="D93" s="4"/>
      <c r="E93" s="8"/>
      <c r="F93" s="42"/>
    </row>
    <row r="94" spans="2:8">
      <c r="B94" s="43">
        <v>44120</v>
      </c>
      <c r="C94" s="28">
        <v>47.174999999999997</v>
      </c>
      <c r="D94" s="4">
        <v>47.431579945928</v>
      </c>
      <c r="E94" s="8">
        <f>C94/$D$78-1</f>
        <v>3.6104524999999832E-2</v>
      </c>
      <c r="F94" s="42">
        <f t="shared" si="10"/>
        <v>4.0931156222418386E-2</v>
      </c>
      <c r="G94" s="8">
        <f>C94/C93-1</f>
        <v>7.4746396155898065E-3</v>
      </c>
      <c r="H94" s="8">
        <f>D94/C93-1</f>
        <v>1.2954189982445241E-2</v>
      </c>
    </row>
    <row r="95" spans="2:8">
      <c r="B95" s="3">
        <v>44148</v>
      </c>
      <c r="C95" s="28">
        <v>46.48</v>
      </c>
      <c r="D95" s="4"/>
      <c r="E95" s="8"/>
      <c r="F95" s="42"/>
    </row>
    <row r="96" spans="2:8">
      <c r="B96" s="43">
        <v>44151</v>
      </c>
      <c r="C96" s="28">
        <v>46.674999999999997</v>
      </c>
      <c r="D96" s="4">
        <v>46.746447270007472</v>
      </c>
      <c r="E96" s="8">
        <f>C96/$D$78-1</f>
        <v>2.5123024999999855E-2</v>
      </c>
      <c r="F96" s="42">
        <f t="shared" si="10"/>
        <v>2.9898499558693725E-2</v>
      </c>
      <c r="G96" s="8">
        <f>C96/C95-1</f>
        <v>4.1953528399312212E-3</v>
      </c>
      <c r="H96" s="8">
        <f>D96/C95-1</f>
        <v>5.7325144149629192E-3</v>
      </c>
    </row>
    <row r="97" spans="2:8">
      <c r="B97" s="3">
        <v>44180</v>
      </c>
      <c r="C97" s="28">
        <v>47.01</v>
      </c>
      <c r="D97" s="4"/>
      <c r="E97" s="8"/>
      <c r="F97" s="42"/>
    </row>
    <row r="98" spans="2:8">
      <c r="B98" s="44">
        <v>44181</v>
      </c>
      <c r="C98" s="38">
        <v>47.38</v>
      </c>
      <c r="D98" s="12">
        <v>47.310403557742347</v>
      </c>
      <c r="E98" s="25">
        <f>C98/$D$78-1</f>
        <v>4.060693999999998E-2</v>
      </c>
      <c r="F98" s="45">
        <f t="shared" si="10"/>
        <v>4.5454545454545414E-2</v>
      </c>
      <c r="G98" s="8">
        <f>C98/C97-1</f>
        <v>7.8706658157838838E-3</v>
      </c>
      <c r="H98" s="8">
        <f>D98/C97-1</f>
        <v>6.3902054401689945E-3</v>
      </c>
    </row>
    <row r="99" spans="2:8">
      <c r="B99" s="3">
        <v>44204</v>
      </c>
      <c r="C99" s="2">
        <v>49.655000000000001</v>
      </c>
      <c r="E99" s="46">
        <f>C99/D78-1</f>
        <v>9.0572764999999889E-2</v>
      </c>
      <c r="F99" s="47">
        <f t="shared" si="10"/>
        <v>9.5653133274492541E-2</v>
      </c>
    </row>
  </sheetData>
  <conditionalFormatting sqref="E77 E81 E83 E7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0" priority="4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ignoredErrors>
    <ignoredError sqref="K29:K37 I8:I15 I30:I37 K7:K15" formulaRange="1"/>
    <ignoredError sqref="F39 F17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privat</cp:lastModifiedBy>
  <dcterms:created xsi:type="dcterms:W3CDTF">2021-01-10T20:11:32Z</dcterms:created>
  <dcterms:modified xsi:type="dcterms:W3CDTF">2021-01-11T12:13:10Z</dcterms:modified>
</cp:coreProperties>
</file>