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/>
  <mc:AlternateContent xmlns:mc="http://schemas.openxmlformats.org/markup-compatibility/2006">
    <mc:Choice Requires="x15">
      <x15ac:absPath xmlns:x15ac="http://schemas.microsoft.com/office/spreadsheetml/2010/11/ac" url="C:\Users\reell\Desktop\"/>
    </mc:Choice>
  </mc:AlternateContent>
  <xr:revisionPtr revIDLastSave="0" documentId="13_ncr:1_{824FA876-8BF5-4BCA-99C3-9F3BE60E99B8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Zielbild" sheetId="19" r:id="rId1"/>
    <sheet name="Rebalancing" sheetId="20" r:id="rId2"/>
    <sheet name="Steuer" sheetId="9" r:id="rId3"/>
  </sheets>
  <definedNames>
    <definedName name="solver_adj" localSheetId="1" hidden="1">Rebalancing!#REF!</definedName>
    <definedName name="solver_adj" localSheetId="2" hidden="1">Steuer!$E$7</definedName>
    <definedName name="solver_adj" localSheetId="0" hidden="1">Zielbild!#REF!</definedName>
    <definedName name="solver_cvg" localSheetId="1" hidden="1">0.0001</definedName>
    <definedName name="solver_cvg" localSheetId="2" hidden="1">0.0001</definedName>
    <definedName name="solver_cvg" localSheetId="0" hidden="1">0.0001</definedName>
    <definedName name="solver_drv" localSheetId="1" hidden="1">1</definedName>
    <definedName name="solver_drv" localSheetId="2" hidden="1">1</definedName>
    <definedName name="solver_drv" localSheetId="0" hidden="1">1</definedName>
    <definedName name="solver_eng" localSheetId="1" hidden="1">1</definedName>
    <definedName name="solver_eng" localSheetId="2" hidden="1">1</definedName>
    <definedName name="solver_eng" localSheetId="0" hidden="1">1</definedName>
    <definedName name="solver_est" localSheetId="1" hidden="1">1</definedName>
    <definedName name="solver_est" localSheetId="2" hidden="1">1</definedName>
    <definedName name="solver_est" localSheetId="0" hidden="1">1</definedName>
    <definedName name="solver_itr" localSheetId="1" hidden="1">2147483647</definedName>
    <definedName name="solver_itr" localSheetId="2" hidden="1">2147483647</definedName>
    <definedName name="solver_itr" localSheetId="0" hidden="1">2147483647</definedName>
    <definedName name="solver_mip" localSheetId="1" hidden="1">2147483647</definedName>
    <definedName name="solver_mip" localSheetId="2" hidden="1">2147483647</definedName>
    <definedName name="solver_mip" localSheetId="0" hidden="1">2147483647</definedName>
    <definedName name="solver_mni" localSheetId="1" hidden="1">30</definedName>
    <definedName name="solver_mni" localSheetId="2" hidden="1">30</definedName>
    <definedName name="solver_mni" localSheetId="0" hidden="1">30</definedName>
    <definedName name="solver_mrt" localSheetId="1" hidden="1">0.075</definedName>
    <definedName name="solver_mrt" localSheetId="2" hidden="1">0.075</definedName>
    <definedName name="solver_mrt" localSheetId="0" hidden="1">0.075</definedName>
    <definedName name="solver_msl" localSheetId="1" hidden="1">2</definedName>
    <definedName name="solver_msl" localSheetId="2" hidden="1">2</definedName>
    <definedName name="solver_msl" localSheetId="0" hidden="1">2</definedName>
    <definedName name="solver_neg" localSheetId="1" hidden="1">1</definedName>
    <definedName name="solver_neg" localSheetId="2" hidden="1">1</definedName>
    <definedName name="solver_neg" localSheetId="0" hidden="1">1</definedName>
    <definedName name="solver_nod" localSheetId="1" hidden="1">2147483647</definedName>
    <definedName name="solver_nod" localSheetId="2" hidden="1">2147483647</definedName>
    <definedName name="solver_nod" localSheetId="0" hidden="1">2147483647</definedName>
    <definedName name="solver_num" localSheetId="1" hidden="1">0</definedName>
    <definedName name="solver_num" localSheetId="2" hidden="1">0</definedName>
    <definedName name="solver_num" localSheetId="0" hidden="1">0</definedName>
    <definedName name="solver_nwt" localSheetId="1" hidden="1">1</definedName>
    <definedName name="solver_nwt" localSheetId="2" hidden="1">1</definedName>
    <definedName name="solver_nwt" localSheetId="0" hidden="1">1</definedName>
    <definedName name="solver_opt" localSheetId="1" hidden="1">Rebalancing!#REF!</definedName>
    <definedName name="solver_opt" localSheetId="2" hidden="1">Steuer!$G$8</definedName>
    <definedName name="solver_opt" localSheetId="0" hidden="1">Zielbild!#REF!</definedName>
    <definedName name="solver_pre" localSheetId="1" hidden="1">0.000001</definedName>
    <definedName name="solver_pre" localSheetId="2" hidden="1">0.000001</definedName>
    <definedName name="solver_pre" localSheetId="0" hidden="1">0.000001</definedName>
    <definedName name="solver_rbv" localSheetId="1" hidden="1">1</definedName>
    <definedName name="solver_rbv" localSheetId="2" hidden="1">1</definedName>
    <definedName name="solver_rbv" localSheetId="0" hidden="1">1</definedName>
    <definedName name="solver_rlx" localSheetId="1" hidden="1">2</definedName>
    <definedName name="solver_rlx" localSheetId="2" hidden="1">2</definedName>
    <definedName name="solver_rlx" localSheetId="0" hidden="1">2</definedName>
    <definedName name="solver_rsd" localSheetId="1" hidden="1">0</definedName>
    <definedName name="solver_rsd" localSheetId="2" hidden="1">0</definedName>
    <definedName name="solver_rsd" localSheetId="0" hidden="1">0</definedName>
    <definedName name="solver_scl" localSheetId="1" hidden="1">1</definedName>
    <definedName name="solver_scl" localSheetId="2" hidden="1">1</definedName>
    <definedName name="solver_scl" localSheetId="0" hidden="1">1</definedName>
    <definedName name="solver_sho" localSheetId="1" hidden="1">2</definedName>
    <definedName name="solver_sho" localSheetId="2" hidden="1">2</definedName>
    <definedName name="solver_sho" localSheetId="0" hidden="1">2</definedName>
    <definedName name="solver_ssz" localSheetId="1" hidden="1">100</definedName>
    <definedName name="solver_ssz" localSheetId="2" hidden="1">100</definedName>
    <definedName name="solver_ssz" localSheetId="0" hidden="1">100</definedName>
    <definedName name="solver_tim" localSheetId="1" hidden="1">2147483647</definedName>
    <definedName name="solver_tim" localSheetId="2" hidden="1">2147483647</definedName>
    <definedName name="solver_tim" localSheetId="0" hidden="1">2147483647</definedName>
    <definedName name="solver_tol" localSheetId="1" hidden="1">0.01</definedName>
    <definedName name="solver_tol" localSheetId="2" hidden="1">0.01</definedName>
    <definedName name="solver_tol" localSheetId="0" hidden="1">0.01</definedName>
    <definedName name="solver_typ" localSheetId="1" hidden="1">3</definedName>
    <definedName name="solver_typ" localSheetId="2" hidden="1">3</definedName>
    <definedName name="solver_typ" localSheetId="0" hidden="1">3</definedName>
    <definedName name="solver_val" localSheetId="1" hidden="1">350000</definedName>
    <definedName name="solver_val" localSheetId="2" hidden="1">-199.66</definedName>
    <definedName name="solver_val" localSheetId="0" hidden="1">350000</definedName>
    <definedName name="solver_ver" localSheetId="1" hidden="1">3</definedName>
    <definedName name="solver_ver" localSheetId="2" hidden="1">3</definedName>
    <definedName name="solver_ver" localSheetId="0" hidden="1">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3" i="20" l="1"/>
  <c r="D20" i="20"/>
  <c r="D16" i="20"/>
  <c r="D14" i="20"/>
  <c r="E14" i="20"/>
  <c r="G14" i="20" s="1"/>
  <c r="Q28" i="20"/>
  <c r="Q27" i="20"/>
  <c r="Q26" i="20"/>
  <c r="Q25" i="20"/>
  <c r="Q24" i="20"/>
  <c r="Q23" i="20"/>
  <c r="Q22" i="20"/>
  <c r="Q21" i="20"/>
  <c r="Q20" i="20"/>
  <c r="Q19" i="20"/>
  <c r="Q18" i="20"/>
  <c r="Q17" i="20"/>
  <c r="Q16" i="20"/>
  <c r="Q15" i="20"/>
  <c r="Q14" i="20"/>
  <c r="P14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H25" i="20"/>
  <c r="H23" i="20"/>
  <c r="H20" i="20"/>
  <c r="H18" i="20"/>
  <c r="H16" i="20"/>
  <c r="H14" i="20"/>
  <c r="G25" i="20"/>
  <c r="G23" i="20"/>
  <c r="G20" i="20"/>
  <c r="G18" i="20"/>
  <c r="G16" i="20"/>
  <c r="M28" i="20" l="1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C14" i="20" l="1"/>
  <c r="F14" i="20" s="1"/>
  <c r="C16" i="20"/>
  <c r="E16" i="20" s="1"/>
  <c r="C18" i="20"/>
  <c r="E18" i="20" s="1"/>
  <c r="C20" i="20"/>
  <c r="E20" i="20" s="1"/>
  <c r="C23" i="20"/>
  <c r="F23" i="20" s="1"/>
  <c r="C25" i="20"/>
  <c r="E25" i="20" s="1"/>
  <c r="E8" i="20"/>
  <c r="D8" i="20"/>
  <c r="F18" i="20" l="1"/>
  <c r="F25" i="20"/>
  <c r="F20" i="20"/>
  <c r="E23" i="20"/>
  <c r="F16" i="20"/>
  <c r="I14" i="19" l="1"/>
  <c r="L19" i="20" s="1"/>
  <c r="T19" i="20" s="1"/>
  <c r="I13" i="19"/>
  <c r="L18" i="20" s="1"/>
  <c r="T18" i="20" s="1"/>
  <c r="E17" i="19"/>
  <c r="I17" i="19" s="1"/>
  <c r="L22" i="20" s="1"/>
  <c r="T22" i="20" s="1"/>
  <c r="E16" i="19"/>
  <c r="I16" i="19" s="1"/>
  <c r="L21" i="20" s="1"/>
  <c r="T21" i="20" s="1"/>
  <c r="E15" i="19"/>
  <c r="I15" i="19" s="1"/>
  <c r="L20" i="20" s="1"/>
  <c r="T20" i="20" s="1"/>
  <c r="C24" i="19"/>
  <c r="C29" i="20" s="1"/>
  <c r="I23" i="19"/>
  <c r="L28" i="20" s="1"/>
  <c r="T28" i="20" s="1"/>
  <c r="I22" i="19"/>
  <c r="L27" i="20" s="1"/>
  <c r="T27" i="20" s="1"/>
  <c r="I21" i="19"/>
  <c r="L26" i="20" s="1"/>
  <c r="T26" i="20" s="1"/>
  <c r="I20" i="19"/>
  <c r="L25" i="20" s="1"/>
  <c r="T25" i="20" s="1"/>
  <c r="I19" i="19"/>
  <c r="L24" i="20" s="1"/>
  <c r="T24" i="20" s="1"/>
  <c r="I18" i="19"/>
  <c r="L23" i="20" s="1"/>
  <c r="T23" i="20" s="1"/>
  <c r="I12" i="19"/>
  <c r="L17" i="20" s="1"/>
  <c r="T17" i="20" s="1"/>
  <c r="I11" i="19"/>
  <c r="L16" i="20" s="1"/>
  <c r="T16" i="20" s="1"/>
  <c r="I10" i="19"/>
  <c r="L15" i="20" s="1"/>
  <c r="T15" i="20" s="1"/>
  <c r="I9" i="19"/>
  <c r="L14" i="20" s="1"/>
  <c r="T14" i="20" s="1"/>
  <c r="O20" i="20" l="1"/>
  <c r="N20" i="20"/>
  <c r="O21" i="20"/>
  <c r="N21" i="20"/>
  <c r="N14" i="20"/>
  <c r="O14" i="20"/>
  <c r="O15" i="20"/>
  <c r="N15" i="20"/>
  <c r="N16" i="20"/>
  <c r="O16" i="20"/>
  <c r="N22" i="20"/>
  <c r="O22" i="20"/>
  <c r="O27" i="20"/>
  <c r="N27" i="20"/>
  <c r="O17" i="20"/>
  <c r="N17" i="20"/>
  <c r="N23" i="20"/>
  <c r="O23" i="20"/>
  <c r="O24" i="20"/>
  <c r="N24" i="20"/>
  <c r="O25" i="20"/>
  <c r="N25" i="20"/>
  <c r="O18" i="20"/>
  <c r="N18" i="20"/>
  <c r="O28" i="20"/>
  <c r="N28" i="20"/>
  <c r="N26" i="20"/>
  <c r="O26" i="20"/>
  <c r="N19" i="20"/>
  <c r="O19" i="20"/>
  <c r="I24" i="19"/>
  <c r="L29" i="20" s="1"/>
  <c r="W18" i="20" l="1"/>
  <c r="U18" i="20"/>
  <c r="W25" i="20"/>
  <c r="U25" i="20"/>
  <c r="W17" i="20"/>
  <c r="U17" i="20"/>
  <c r="X19" i="20"/>
  <c r="V19" i="20"/>
  <c r="W14" i="20"/>
  <c r="U14" i="20"/>
  <c r="W21" i="20"/>
  <c r="U21" i="20"/>
  <c r="X18" i="20"/>
  <c r="V18" i="20"/>
  <c r="X15" i="20"/>
  <c r="V15" i="20"/>
  <c r="X27" i="20"/>
  <c r="V27" i="20"/>
  <c r="W24" i="20"/>
  <c r="U24" i="20"/>
  <c r="X24" i="20"/>
  <c r="V24" i="20"/>
  <c r="W22" i="20"/>
  <c r="U22" i="20"/>
  <c r="X21" i="20"/>
  <c r="V21" i="20"/>
  <c r="W15" i="20"/>
  <c r="U15" i="20"/>
  <c r="X14" i="20"/>
  <c r="V14" i="20"/>
  <c r="W19" i="20"/>
  <c r="U19" i="20"/>
  <c r="X22" i="20"/>
  <c r="V22" i="20"/>
  <c r="W28" i="20"/>
  <c r="U28" i="20"/>
  <c r="W20" i="20"/>
  <c r="U20" i="20"/>
  <c r="X17" i="20"/>
  <c r="V17" i="20"/>
  <c r="W27" i="20"/>
  <c r="U27" i="20"/>
  <c r="X25" i="20"/>
  <c r="V25" i="20"/>
  <c r="X26" i="20"/>
  <c r="V26" i="20"/>
  <c r="W26" i="20"/>
  <c r="U26" i="20"/>
  <c r="X23" i="20"/>
  <c r="V23" i="20"/>
  <c r="X16" i="20"/>
  <c r="V16" i="20"/>
  <c r="X28" i="20"/>
  <c r="V28" i="20"/>
  <c r="W23" i="20"/>
  <c r="U23" i="20"/>
  <c r="W16" i="20"/>
  <c r="U16" i="20"/>
  <c r="X20" i="20"/>
  <c r="V20" i="20"/>
  <c r="N22" i="9" l="1"/>
  <c r="I22" i="9"/>
  <c r="R24" i="9"/>
  <c r="E21" i="9"/>
  <c r="E24" i="9" s="1"/>
  <c r="F18" i="9"/>
  <c r="J9" i="9"/>
  <c r="J12" i="9" s="1"/>
  <c r="L7" i="9"/>
  <c r="L8" i="9" s="1"/>
  <c r="K7" i="9"/>
  <c r="K8" i="9" s="1"/>
  <c r="K11" i="9" s="1"/>
  <c r="F6" i="9"/>
  <c r="F7" i="9" s="1"/>
  <c r="L5" i="9"/>
  <c r="F5" i="9"/>
  <c r="E7" i="9" l="1"/>
  <c r="F8" i="9"/>
  <c r="F9" i="9"/>
  <c r="L11" i="9"/>
  <c r="L10" i="9"/>
  <c r="L9" i="9"/>
  <c r="F19" i="9"/>
  <c r="F20" i="9" s="1"/>
  <c r="K9" i="9"/>
  <c r="K10" i="9"/>
  <c r="F10" i="9" l="1"/>
  <c r="E10" i="9" s="1"/>
  <c r="L12" i="9"/>
  <c r="L13" i="9" s="1"/>
  <c r="F23" i="9"/>
  <c r="F21" i="9"/>
  <c r="F22" i="9"/>
  <c r="K13" i="9"/>
  <c r="F11" i="9" l="1"/>
  <c r="J13" i="9"/>
  <c r="K19" i="9"/>
  <c r="I23" i="9"/>
  <c r="F24" i="9"/>
  <c r="E25" i="9" l="1"/>
  <c r="F25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Lex Alois</author>
  </authors>
  <commentList>
    <comment ref="E19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>30% = Aktienquote &gt;= 51%
15% = Aktienquote &gt;= 25%
0%   = Aktienquote &lt; 25%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<sst xmlns="http://schemas.openxmlformats.org/spreadsheetml/2006/main" count="213" uniqueCount="117">
  <si>
    <t>Aktien</t>
  </si>
  <si>
    <t>Immo</t>
  </si>
  <si>
    <t>Edelmetalle</t>
  </si>
  <si>
    <t>Gold</t>
  </si>
  <si>
    <t>Silber</t>
  </si>
  <si>
    <t>FTSE Developed Europe ex UK Index</t>
  </si>
  <si>
    <t>FTSE Emerging Index</t>
  </si>
  <si>
    <t>Gesamt</t>
  </si>
  <si>
    <t>Teilfreistellung</t>
  </si>
  <si>
    <t>Steuer</t>
  </si>
  <si>
    <t>Immofonds</t>
  </si>
  <si>
    <t>je Anteil</t>
  </si>
  <si>
    <t>Bruttodividende</t>
  </si>
  <si>
    <t>Anteile</t>
  </si>
  <si>
    <t>Einbehaltene Quellensteuer</t>
  </si>
  <si>
    <t>Ausschüttung</t>
  </si>
  <si>
    <t>Anrechenbare Quellensteuer</t>
  </si>
  <si>
    <t>Abgeltungssteuer</t>
  </si>
  <si>
    <t>Steuerfrei</t>
  </si>
  <si>
    <t>Kirchensteuer auf Abgeltungssteuer</t>
  </si>
  <si>
    <t>Verbleibend</t>
  </si>
  <si>
    <t>Soli auf Abgeltungssteuer</t>
  </si>
  <si>
    <t>Ausschüttung nach Steuer</t>
  </si>
  <si>
    <t>ETF</t>
  </si>
  <si>
    <t>Devisenkurs</t>
  </si>
  <si>
    <t>Teilfreistellung / steuerfr. Anteil</t>
  </si>
  <si>
    <t>Steuerpflichtig</t>
  </si>
  <si>
    <t>Einzelaktien</t>
  </si>
  <si>
    <t>Benchmark</t>
  </si>
  <si>
    <t xml:space="preserve"> 314,38- EUR Solidaritätszuschlag 5,50% auf 314,38 EUR 17,29- EUR Kirchensteuer 8,00% auf 314,38 EUR 25,15- EUR</t>
  </si>
  <si>
    <t>Cash</t>
  </si>
  <si>
    <t>strategische AA</t>
  </si>
  <si>
    <t>taktische AA</t>
  </si>
  <si>
    <t>ZIEL</t>
  </si>
  <si>
    <t>Assetklassen (grob)</t>
  </si>
  <si>
    <t>Assetklassen (fein)</t>
  </si>
  <si>
    <t>Assetklasse
(grob)</t>
  </si>
  <si>
    <t>Assetklassen
(fein)</t>
  </si>
  <si>
    <t xml:space="preserve">Gewerbeimmobilien / Deutschland </t>
  </si>
  <si>
    <t>Gewerbeimmobilien / Europa</t>
  </si>
  <si>
    <t>Emerging Markets</t>
  </si>
  <si>
    <t>Geldmarktkonto</t>
  </si>
  <si>
    <t>Immoblienfonds</t>
  </si>
  <si>
    <t>Produkt</t>
  </si>
  <si>
    <t xml:space="preserve">EUR Geldmarkt </t>
  </si>
  <si>
    <t xml:space="preserve">Gold </t>
  </si>
  <si>
    <t>Depotanteil</t>
  </si>
  <si>
    <t>Gegen High Yield</t>
  </si>
  <si>
    <t>Gegen USD/CAD/AUD Geldmarkt bzw. Festgeld</t>
  </si>
  <si>
    <t>Alternative FW Risiko in Aktien, Staatsanleihen und Corporates. Cash soll keinen FW-Schwankungen unterliegen.</t>
  </si>
  <si>
    <t>Gegen Derivate</t>
  </si>
  <si>
    <t>keine Spekulation, strikte AA einhalten ggf. Rebalancing</t>
  </si>
  <si>
    <t>Alternative die vorhandenen Immobilienfonds</t>
  </si>
  <si>
    <t>Gegen REITS / Immobilienaktien</t>
  </si>
  <si>
    <t>Jede bewusste Entscheidung für eine Position im Portfolio, ist gleicheitig eine bewusste Entscheidung gegen eine Position im Portfolio.</t>
  </si>
  <si>
    <t>Gegen Rohstoffe</t>
  </si>
  <si>
    <t>Alternative physische Edelmetalle als Inflationsschutz</t>
  </si>
  <si>
    <t>Gegen Branchen ETF</t>
  </si>
  <si>
    <t>Alternative Einzelaktien, geringere Kostenn</t>
  </si>
  <si>
    <t xml:space="preserve">Aufschwung </t>
  </si>
  <si>
    <t xml:space="preserve">Deflation </t>
  </si>
  <si>
    <t>Bonds</t>
  </si>
  <si>
    <t>Inflation</t>
  </si>
  <si>
    <t>Rezession</t>
  </si>
  <si>
    <t>Linker</t>
  </si>
  <si>
    <t>Warum Marktphasen</t>
  </si>
  <si>
    <t>Staatsanleihen / IG / Europa / Linked</t>
  </si>
  <si>
    <t>Rebalancing</t>
  </si>
  <si>
    <t>Rebalancing, wenn Wert seine Zielallokation um mehr als 20 % verletzt hat und dann nur gegen den Wert, der am Schlechtesten gelaufen ist. Das dürfte auf keinen Fall jeden Monat vorkommen, wenn die Vola aller Märkte nicht freidreht.</t>
  </si>
  <si>
    <t>physisch / ETC</t>
  </si>
  <si>
    <t>Developed Markets / Global</t>
  </si>
  <si>
    <t>Developed Markets / Europa</t>
  </si>
  <si>
    <t>FTSE Developed World</t>
  </si>
  <si>
    <t>HVPI - Eurozone</t>
  </si>
  <si>
    <t>weniger Schwankung, höhere Rebalancing Prämien (Gewinne sichern und umschichten), stabilere Renditen ==&gt; Achtung: Steuern und Transaktionskosten beachten</t>
  </si>
  <si>
    <t>DE000ETFL532</t>
  </si>
  <si>
    <t>Solactive Euro Corporates 0-3 Year Liquid EUR</t>
  </si>
  <si>
    <t>EUR Corporates 0-3 YR IG</t>
  </si>
  <si>
    <t>Reblance Band</t>
  </si>
  <si>
    <t>Tolerance Band</t>
  </si>
  <si>
    <t>Rebalance Band</t>
  </si>
  <si>
    <t>min</t>
  </si>
  <si>
    <t>max</t>
  </si>
  <si>
    <t>Tolerance 
Band</t>
  </si>
  <si>
    <t>IST</t>
  </si>
  <si>
    <t>€STR</t>
  </si>
  <si>
    <t>Depotanteil Assetklasse (grob) &gt; Depotanteil Assetklasse (fein)</t>
  </si>
  <si>
    <t>Gegen Faktor ETF</t>
  </si>
  <si>
    <t>Gegen Tilts (Value, Small…)</t>
  </si>
  <si>
    <t>Geldmarkt</t>
  </si>
  <si>
    <t>Kapitalmarkt</t>
  </si>
  <si>
    <t>DE000ETFL375</t>
  </si>
  <si>
    <t>Markit iBoxx € Liquid Corporates Diversified</t>
  </si>
  <si>
    <t>Staatsanleihen / IG / Europa / 10+YR</t>
  </si>
  <si>
    <t>DE0009805515</t>
  </si>
  <si>
    <t>LU1645381689</t>
  </si>
  <si>
    <t>Bloomberg Barclays Euro Government Inflation-Linked 10+ Year Index</t>
  </si>
  <si>
    <t>DE000A0S9GB0</t>
  </si>
  <si>
    <t>DE000A1E0HS6</t>
  </si>
  <si>
    <t>Markit iBoxx EUR Corporates BBB-BB (5% Issuer Cap)</t>
  </si>
  <si>
    <t>Unternehmensanleihen / BBB-BB / Global / EUR</t>
  </si>
  <si>
    <t>Unternehmensanleihen / IG / Europa / EUR</t>
  </si>
  <si>
    <t>IE00BSKRK281</t>
  </si>
  <si>
    <t>Staatsanleihen / IG / US / Linked</t>
  </si>
  <si>
    <t>Bloomberg Barclays US Government Inflation-Linked Bond 10+ Index</t>
  </si>
  <si>
    <t>LU1459802754</t>
  </si>
  <si>
    <t>EUR</t>
  </si>
  <si>
    <t>USD</t>
  </si>
  <si>
    <t>WHG</t>
  </si>
  <si>
    <t>Alternative BBB-BB</t>
  </si>
  <si>
    <t xml:space="preserve">JPMorgan EMBI Global Core Index </t>
  </si>
  <si>
    <t>Staatsanleihen / Emerging Markets / USD</t>
  </si>
  <si>
    <t>IE00B2NPKV68</t>
  </si>
  <si>
    <t>DE0009805507</t>
  </si>
  <si>
    <t>Delta EUR</t>
  </si>
  <si>
    <t>IST
EUR</t>
  </si>
  <si>
    <t>Assetklasse (grob) &gt; Assetklasse (fein)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</si>
</sst>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\ _€_-;\-* #,##0.00\ _€_-;_-* &quot;-&quot;??\ _€_-;_-@_-"/>
    <numFmt numFmtId="167" formatCode="0.000000%"/>
    <numFmt numFmtId="168" formatCode="_-* #,##0.000000\ _€_-;\-* #,##0.000000\ _€_-;_-* &quot;-&quot;??\ _€_-;_-@_-"/>
    <numFmt numFmtId="169" formatCode="_-* #,##0.000000\ _€_-;\-* #,##0.000000\ _€_-;_-* &quot;-&quot;??????\ _€_-;_-@_-"/>
  </numFmts>
  <fonts count="23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0"/>
      <name val="Gill Sans MT"/>
      <family val="2"/>
    </font>
    <font>
      <b/>
      <sz val="10"/>
      <color theme="0"/>
      <name val="Gadugi"/>
      <family val="2"/>
    </font>
    <font>
      <sz val="10"/>
      <name val="Gadugi"/>
      <family val="2"/>
    </font>
    <font>
      <u/>
      <sz val="10"/>
      <color theme="10"/>
      <name val="Arial"/>
      <family val="2"/>
    </font>
    <font>
      <b/>
      <sz val="9"/>
      <color theme="0"/>
      <name val="Gadugi"/>
      <family val="2"/>
    </font>
    <font>
      <b/>
      <sz val="9"/>
      <name val="Gadugi"/>
      <family val="2"/>
    </font>
    <font>
      <b/>
      <sz val="10"/>
      <name val="Gadugi"/>
      <family val="2"/>
    </font>
    <font>
      <b/>
      <sz val="10"/>
      <color theme="1"/>
      <name val="Gadugi"/>
      <family val="2"/>
    </font>
    <font>
      <b/>
      <sz val="9"/>
      <color theme="7"/>
      <name val="Gadugi"/>
      <family val="2"/>
    </font>
    <font>
      <u/>
      <sz val="10"/>
      <name val="Gadugi"/>
      <family val="2"/>
    </font>
    <font>
      <sz val="10"/>
      <color theme="1"/>
      <name val="Gadugi"/>
      <family val="2"/>
    </font>
    <font>
      <b/>
      <sz val="10"/>
      <color theme="7"/>
      <name val="Gadug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theme="0" tint="-0.34998626667073579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8"/>
      </left>
      <right style="medium">
        <color indexed="64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medium">
        <color indexed="64"/>
      </right>
      <top style="medium">
        <color indexed="64"/>
      </top>
      <bottom style="thin">
        <color theme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74">
    <xf numFmtId="0" fontId="0" fillId="0" borderId="0" xfId="0"/>
    <xf numFmtId="164" fontId="0" fillId="0" borderId="0" xfId="1" applyNumberFormat="1" applyFont="1" applyAlignment="1">
      <alignment horizontal="center"/>
    </xf>
    <xf numFmtId="10" fontId="0" fillId="0" borderId="0" xfId="2" applyNumberFormat="1" applyFont="1"/>
    <xf numFmtId="0" fontId="0" fillId="2" borderId="0" xfId="0" applyFill="1"/>
    <xf numFmtId="0" fontId="0" fillId="2" borderId="0" xfId="0" applyFill="1" applyBorder="1"/>
    <xf numFmtId="0" fontId="1" fillId="0" borderId="0" xfId="5"/>
    <xf numFmtId="0" fontId="6" fillId="5" borderId="12" xfId="5" applyFont="1" applyFill="1" applyBorder="1"/>
    <xf numFmtId="0" fontId="7" fillId="5" borderId="13" xfId="5" applyFont="1" applyFill="1" applyBorder="1"/>
    <xf numFmtId="0" fontId="7" fillId="5" borderId="2" xfId="5" applyFont="1" applyFill="1" applyBorder="1"/>
    <xf numFmtId="0" fontId="7" fillId="5" borderId="9" xfId="5" applyFont="1" applyFill="1" applyBorder="1"/>
    <xf numFmtId="0" fontId="7" fillId="5" borderId="14" xfId="5" applyFont="1" applyFill="1" applyBorder="1"/>
    <xf numFmtId="0" fontId="1" fillId="0" borderId="15" xfId="5" applyBorder="1"/>
    <xf numFmtId="166" fontId="0" fillId="6" borderId="16" xfId="6" applyFont="1" applyFill="1" applyBorder="1"/>
    <xf numFmtId="0" fontId="1" fillId="6" borderId="17" xfId="5" applyFill="1" applyBorder="1"/>
    <xf numFmtId="0" fontId="1" fillId="0" borderId="3" xfId="5" applyBorder="1"/>
    <xf numFmtId="9" fontId="1" fillId="6" borderId="17" xfId="5" applyNumberFormat="1" applyFill="1" applyBorder="1"/>
    <xf numFmtId="166" fontId="1" fillId="0" borderId="3" xfId="5" applyNumberFormat="1" applyBorder="1"/>
    <xf numFmtId="166" fontId="0" fillId="6" borderId="17" xfId="6" applyFont="1" applyFill="1" applyBorder="1"/>
    <xf numFmtId="166" fontId="0" fillId="0" borderId="3" xfId="6" applyFont="1" applyBorder="1"/>
    <xf numFmtId="166" fontId="0" fillId="0" borderId="0" xfId="6" applyFont="1" applyBorder="1"/>
    <xf numFmtId="10" fontId="1" fillId="0" borderId="0" xfId="5" applyNumberFormat="1"/>
    <xf numFmtId="166" fontId="1" fillId="0" borderId="0" xfId="5" applyNumberFormat="1"/>
    <xf numFmtId="0" fontId="8" fillId="4" borderId="15" xfId="5" applyFont="1" applyFill="1" applyBorder="1"/>
    <xf numFmtId="0" fontId="8" fillId="4" borderId="0" xfId="5" applyFont="1" applyFill="1"/>
    <xf numFmtId="166" fontId="8" fillId="4" borderId="0" xfId="6" applyFont="1" applyFill="1" applyBorder="1"/>
    <xf numFmtId="166" fontId="8" fillId="4" borderId="3" xfId="6" applyFont="1" applyFill="1" applyBorder="1"/>
    <xf numFmtId="10" fontId="1" fillId="0" borderId="15" xfId="5" applyNumberFormat="1" applyBorder="1"/>
    <xf numFmtId="0" fontId="8" fillId="3" borderId="15" xfId="5" applyFont="1" applyFill="1" applyBorder="1"/>
    <xf numFmtId="10" fontId="8" fillId="3" borderId="0" xfId="7" applyNumberFormat="1" applyFont="1" applyFill="1" applyBorder="1"/>
    <xf numFmtId="166" fontId="8" fillId="3" borderId="3" xfId="5" applyNumberFormat="1" applyFont="1" applyFill="1" applyBorder="1"/>
    <xf numFmtId="0" fontId="8" fillId="7" borderId="4" xfId="5" applyFont="1" applyFill="1" applyBorder="1"/>
    <xf numFmtId="165" fontId="8" fillId="7" borderId="11" xfId="7" applyNumberFormat="1" applyFont="1" applyFill="1" applyBorder="1"/>
    <xf numFmtId="166" fontId="8" fillId="7" borderId="5" xfId="5" applyNumberFormat="1" applyFont="1" applyFill="1" applyBorder="1"/>
    <xf numFmtId="10" fontId="8" fillId="3" borderId="0" xfId="5" applyNumberFormat="1" applyFont="1" applyFill="1"/>
    <xf numFmtId="0" fontId="8" fillId="3" borderId="0" xfId="5" applyFont="1" applyFill="1"/>
    <xf numFmtId="166" fontId="8" fillId="7" borderId="11" xfId="5" applyNumberFormat="1" applyFont="1" applyFill="1" applyBorder="1"/>
    <xf numFmtId="166" fontId="8" fillId="0" borderId="0" xfId="5" applyNumberFormat="1" applyFont="1"/>
    <xf numFmtId="167" fontId="0" fillId="0" borderId="0" xfId="7" applyNumberFormat="1" applyFont="1"/>
    <xf numFmtId="0" fontId="1" fillId="0" borderId="1" xfId="5" applyBorder="1"/>
    <xf numFmtId="0" fontId="1" fillId="0" borderId="9" xfId="5" applyBorder="1"/>
    <xf numFmtId="166" fontId="0" fillId="6" borderId="18" xfId="6" applyFont="1" applyFill="1" applyBorder="1"/>
    <xf numFmtId="9" fontId="1" fillId="0" borderId="0" xfId="5" applyNumberFormat="1"/>
    <xf numFmtId="168" fontId="0" fillId="0" borderId="0" xfId="6" applyNumberFormat="1" applyFont="1"/>
    <xf numFmtId="10" fontId="8" fillId="7" borderId="11" xfId="7" applyNumberFormat="1" applyFont="1" applyFill="1" applyBorder="1"/>
    <xf numFmtId="169" fontId="1" fillId="0" borderId="0" xfId="5" applyNumberFormat="1"/>
    <xf numFmtId="10" fontId="1" fillId="0" borderId="0" xfId="2" applyNumberFormat="1" applyFont="1"/>
    <xf numFmtId="164" fontId="0" fillId="2" borderId="0" xfId="1" applyNumberFormat="1" applyFont="1" applyFill="1" applyAlignment="1">
      <alignment horizontal="center"/>
    </xf>
    <xf numFmtId="10" fontId="0" fillId="2" borderId="0" xfId="2" applyNumberFormat="1" applyFont="1" applyFill="1"/>
    <xf numFmtId="0" fontId="4" fillId="2" borderId="0" xfId="0" applyFont="1" applyFill="1"/>
    <xf numFmtId="0" fontId="0" fillId="3" borderId="0" xfId="0" applyFill="1"/>
    <xf numFmtId="164" fontId="0" fillId="3" borderId="0" xfId="1" applyNumberFormat="1" applyFont="1" applyFill="1" applyAlignment="1">
      <alignment horizontal="center"/>
    </xf>
    <xf numFmtId="164" fontId="5" fillId="3" borderId="0" xfId="1" applyNumberFormat="1" applyFont="1" applyFill="1"/>
    <xf numFmtId="0" fontId="0" fillId="3" borderId="0" xfId="0" applyFill="1" applyBorder="1"/>
    <xf numFmtId="10" fontId="0" fillId="3" borderId="0" xfId="2" applyNumberFormat="1" applyFont="1" applyFill="1"/>
    <xf numFmtId="0" fontId="0" fillId="3" borderId="11" xfId="0" applyFill="1" applyBorder="1"/>
    <xf numFmtId="164" fontId="0" fillId="3" borderId="0" xfId="1" applyNumberFormat="1" applyFont="1" applyFill="1" applyBorder="1" applyAlignment="1">
      <alignment horizontal="center"/>
    </xf>
    <xf numFmtId="10" fontId="0" fillId="3" borderId="0" xfId="2" applyNumberFormat="1" applyFont="1" applyFill="1" applyBorder="1"/>
    <xf numFmtId="0" fontId="4" fillId="3" borderId="0" xfId="0" applyFont="1" applyFill="1"/>
    <xf numFmtId="0" fontId="4" fillId="3" borderId="0" xfId="0" applyFont="1" applyFill="1" applyBorder="1"/>
    <xf numFmtId="0" fontId="11" fillId="3" borderId="0" xfId="0" applyFont="1" applyFill="1"/>
    <xf numFmtId="0" fontId="13" fillId="3" borderId="0" xfId="0" applyFont="1" applyFill="1" applyBorder="1"/>
    <xf numFmtId="0" fontId="13" fillId="3" borderId="2" xfId="0" applyFont="1" applyFill="1" applyBorder="1"/>
    <xf numFmtId="0" fontId="3" fillId="3" borderId="0" xfId="0" applyFont="1" applyFill="1"/>
    <xf numFmtId="10" fontId="12" fillId="8" borderId="1" xfId="2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/>
    </xf>
    <xf numFmtId="0" fontId="12" fillId="8" borderId="10" xfId="0" applyFont="1" applyFill="1" applyBorder="1" applyAlignment="1">
      <alignment horizontal="center" vertical="center"/>
    </xf>
    <xf numFmtId="9" fontId="12" fillId="8" borderId="8" xfId="2" applyFont="1" applyFill="1" applyBorder="1" applyAlignment="1">
      <alignment horizontal="center"/>
    </xf>
    <xf numFmtId="9" fontId="12" fillId="3" borderId="0" xfId="2" applyFont="1" applyFill="1" applyBorder="1" applyAlignment="1">
      <alignment horizontal="right"/>
    </xf>
    <xf numFmtId="9" fontId="12" fillId="3" borderId="0" xfId="2" applyFont="1" applyFill="1" applyBorder="1" applyAlignment="1">
      <alignment horizontal="center"/>
    </xf>
    <xf numFmtId="9" fontId="0" fillId="3" borderId="0" xfId="2" applyFont="1" applyFill="1" applyAlignment="1">
      <alignment horizontal="center"/>
    </xf>
    <xf numFmtId="0" fontId="15" fillId="8" borderId="10" xfId="0" applyFont="1" applyFill="1" applyBorder="1" applyAlignment="1">
      <alignment horizontal="center" vertical="center"/>
    </xf>
    <xf numFmtId="0" fontId="17" fillId="9" borderId="6" xfId="0" applyFont="1" applyFill="1" applyBorder="1"/>
    <xf numFmtId="9" fontId="17" fillId="3" borderId="9" xfId="0" applyNumberFormat="1" applyFont="1" applyFill="1" applyBorder="1" applyAlignment="1">
      <alignment horizontal="center"/>
    </xf>
    <xf numFmtId="165" fontId="17" fillId="3" borderId="6" xfId="0" applyNumberFormat="1" applyFont="1" applyFill="1" applyBorder="1"/>
    <xf numFmtId="0" fontId="17" fillId="9" borderId="8" xfId="0" applyFont="1" applyFill="1" applyBorder="1"/>
    <xf numFmtId="9" fontId="17" fillId="3" borderId="11" xfId="0" applyNumberFormat="1" applyFont="1" applyFill="1" applyBorder="1" applyAlignment="1">
      <alignment horizontal="center"/>
    </xf>
    <xf numFmtId="165" fontId="17" fillId="3" borderId="8" xfId="0" applyNumberFormat="1" applyFont="1" applyFill="1" applyBorder="1"/>
    <xf numFmtId="0" fontId="17" fillId="9" borderId="7" xfId="0" applyFont="1" applyFill="1" applyBorder="1"/>
    <xf numFmtId="9" fontId="17" fillId="3" borderId="15" xfId="0" applyNumberFormat="1" applyFont="1" applyFill="1" applyBorder="1" applyAlignment="1">
      <alignment horizontal="center"/>
    </xf>
    <xf numFmtId="165" fontId="17" fillId="3" borderId="7" xfId="0" applyNumberFormat="1" applyFont="1" applyFill="1" applyBorder="1"/>
    <xf numFmtId="9" fontId="17" fillId="3" borderId="1" xfId="0" applyNumberFormat="1" applyFont="1" applyFill="1" applyBorder="1" applyAlignment="1">
      <alignment horizontal="center"/>
    </xf>
    <xf numFmtId="9" fontId="17" fillId="3" borderId="4" xfId="0" applyNumberFormat="1" applyFont="1" applyFill="1" applyBorder="1" applyAlignment="1">
      <alignment horizontal="center"/>
    </xf>
    <xf numFmtId="0" fontId="15" fillId="8" borderId="12" xfId="0" applyFont="1" applyFill="1" applyBorder="1" applyAlignment="1">
      <alignment horizontal="center"/>
    </xf>
    <xf numFmtId="0" fontId="15" fillId="8" borderId="15" xfId="0" applyFont="1" applyFill="1" applyBorder="1" applyAlignment="1">
      <alignment horizontal="center"/>
    </xf>
    <xf numFmtId="0" fontId="15" fillId="8" borderId="19" xfId="0" applyFont="1" applyFill="1" applyBorder="1" applyAlignment="1">
      <alignment horizontal="center" vertical="center"/>
    </xf>
    <xf numFmtId="0" fontId="15" fillId="8" borderId="5" xfId="0" applyFont="1" applyFill="1" applyBorder="1" applyAlignment="1">
      <alignment horizontal="center" vertical="center"/>
    </xf>
    <xf numFmtId="9" fontId="17" fillId="3" borderId="1" xfId="2" applyFont="1" applyFill="1" applyBorder="1" applyAlignment="1">
      <alignment horizontal="center"/>
    </xf>
    <xf numFmtId="9" fontId="17" fillId="3" borderId="15" xfId="2" applyFont="1" applyFill="1" applyBorder="1" applyAlignment="1">
      <alignment horizontal="center"/>
    </xf>
    <xf numFmtId="9" fontId="17" fillId="3" borderId="4" xfId="2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/>
    </xf>
    <xf numFmtId="0" fontId="13" fillId="3" borderId="6" xfId="0" applyFont="1" applyFill="1" applyBorder="1"/>
    <xf numFmtId="0" fontId="20" fillId="3" borderId="8" xfId="8" applyFont="1" applyFill="1" applyBorder="1"/>
    <xf numFmtId="0" fontId="20" fillId="3" borderId="6" xfId="8" applyFont="1" applyFill="1" applyBorder="1"/>
    <xf numFmtId="0" fontId="20" fillId="3" borderId="7" xfId="8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165" fontId="17" fillId="3" borderId="6" xfId="0" applyNumberFormat="1" applyFont="1" applyFill="1" applyBorder="1" applyAlignment="1">
      <alignment horizontal="center" vertical="top"/>
    </xf>
    <xf numFmtId="165" fontId="17" fillId="3" borderId="20" xfId="2" applyNumberFormat="1" applyFont="1" applyFill="1" applyBorder="1" applyAlignment="1">
      <alignment horizontal="center" vertical="top"/>
    </xf>
    <xf numFmtId="165" fontId="17" fillId="3" borderId="2" xfId="0" applyNumberFormat="1" applyFont="1" applyFill="1" applyBorder="1" applyAlignment="1">
      <alignment horizontal="center" vertical="top"/>
    </xf>
    <xf numFmtId="165" fontId="17" fillId="3" borderId="8" xfId="0" applyNumberFormat="1" applyFont="1" applyFill="1" applyBorder="1" applyAlignment="1">
      <alignment horizontal="center" vertical="top"/>
    </xf>
    <xf numFmtId="165" fontId="17" fillId="3" borderId="22" xfId="2" applyNumberFormat="1" applyFont="1" applyFill="1" applyBorder="1" applyAlignment="1">
      <alignment horizontal="center" vertical="top"/>
    </xf>
    <xf numFmtId="165" fontId="17" fillId="3" borderId="5" xfId="0" applyNumberFormat="1" applyFont="1" applyFill="1" applyBorder="1" applyAlignment="1">
      <alignment horizontal="center" vertical="top"/>
    </xf>
    <xf numFmtId="165" fontId="17" fillId="3" borderId="20" xfId="0" applyNumberFormat="1" applyFont="1" applyFill="1" applyBorder="1" applyAlignment="1">
      <alignment horizontal="center" vertical="top"/>
    </xf>
    <xf numFmtId="165" fontId="17" fillId="3" borderId="22" xfId="0" applyNumberFormat="1" applyFont="1" applyFill="1" applyBorder="1" applyAlignment="1">
      <alignment horizontal="center" vertical="top"/>
    </xf>
    <xf numFmtId="165" fontId="17" fillId="3" borderId="21" xfId="0" applyNumberFormat="1" applyFont="1" applyFill="1" applyBorder="1" applyAlignment="1">
      <alignment horizontal="center" vertical="top"/>
    </xf>
    <xf numFmtId="165" fontId="17" fillId="3" borderId="23" xfId="0" applyNumberFormat="1" applyFont="1" applyFill="1" applyBorder="1" applyAlignment="1">
      <alignment horizontal="center" vertical="top"/>
    </xf>
    <xf numFmtId="165" fontId="17" fillId="3" borderId="24" xfId="0" applyNumberFormat="1" applyFont="1" applyFill="1" applyBorder="1" applyAlignment="1">
      <alignment horizontal="center" vertical="top"/>
    </xf>
    <xf numFmtId="165" fontId="17" fillId="3" borderId="7" xfId="0" applyNumberFormat="1" applyFont="1" applyFill="1" applyBorder="1" applyAlignment="1">
      <alignment horizontal="center" vertical="top"/>
    </xf>
    <xf numFmtId="165" fontId="17" fillId="3" borderId="3" xfId="0" applyNumberFormat="1" applyFont="1" applyFill="1" applyBorder="1" applyAlignment="1">
      <alignment horizontal="center" vertical="top"/>
    </xf>
    <xf numFmtId="165" fontId="17" fillId="3" borderId="25" xfId="0" applyNumberFormat="1" applyFont="1" applyFill="1" applyBorder="1" applyAlignment="1">
      <alignment horizontal="center" vertical="top"/>
    </xf>
    <xf numFmtId="0" fontId="21" fillId="3" borderId="0" xfId="0" applyFont="1" applyFill="1"/>
    <xf numFmtId="164" fontId="18" fillId="3" borderId="6" xfId="1" applyNumberFormat="1" applyFont="1" applyFill="1" applyBorder="1"/>
    <xf numFmtId="164" fontId="18" fillId="3" borderId="8" xfId="1" applyNumberFormat="1" applyFont="1" applyFill="1" applyBorder="1"/>
    <xf numFmtId="164" fontId="18" fillId="3" borderId="7" xfId="1" applyNumberFormat="1" applyFont="1" applyFill="1" applyBorder="1"/>
    <xf numFmtId="164" fontId="17" fillId="3" borderId="7" xfId="1" applyNumberFormat="1" applyFont="1" applyFill="1" applyBorder="1"/>
    <xf numFmtId="164" fontId="17" fillId="3" borderId="8" xfId="1" applyNumberFormat="1" applyFont="1" applyFill="1" applyBorder="1"/>
    <xf numFmtId="0" fontId="16" fillId="4" borderId="19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165" fontId="18" fillId="4" borderId="28" xfId="2" applyNumberFormat="1" applyFont="1" applyFill="1" applyBorder="1" applyAlignment="1">
      <alignment horizontal="center"/>
    </xf>
    <xf numFmtId="165" fontId="18" fillId="4" borderId="27" xfId="2" applyNumberFormat="1" applyFont="1" applyFill="1" applyBorder="1" applyAlignment="1">
      <alignment horizontal="center"/>
    </xf>
    <xf numFmtId="165" fontId="18" fillId="4" borderId="22" xfId="2" applyNumberFormat="1" applyFont="1" applyFill="1" applyBorder="1" applyAlignment="1">
      <alignment horizontal="center"/>
    </xf>
    <xf numFmtId="165" fontId="18" fillId="4" borderId="5" xfId="2" applyNumberFormat="1" applyFont="1" applyFill="1" applyBorder="1" applyAlignment="1">
      <alignment horizontal="center"/>
    </xf>
    <xf numFmtId="0" fontId="18" fillId="4" borderId="26" xfId="0" applyFont="1" applyFill="1" applyBorder="1"/>
    <xf numFmtId="0" fontId="18" fillId="4" borderId="4" xfId="0" applyFont="1" applyFill="1" applyBorder="1"/>
    <xf numFmtId="165" fontId="1" fillId="0" borderId="0" xfId="2" applyNumberFormat="1" applyFont="1"/>
    <xf numFmtId="165" fontId="17" fillId="3" borderId="6" xfId="0" applyNumberFormat="1" applyFont="1" applyFill="1" applyBorder="1" applyAlignment="1">
      <alignment vertical="center"/>
    </xf>
    <xf numFmtId="165" fontId="17" fillId="3" borderId="8" xfId="0" applyNumberFormat="1" applyFont="1" applyFill="1" applyBorder="1" applyAlignment="1">
      <alignment vertical="center"/>
    </xf>
    <xf numFmtId="165" fontId="17" fillId="3" borderId="7" xfId="0" applyNumberFormat="1" applyFont="1" applyFill="1" applyBorder="1" applyAlignment="1">
      <alignment vertical="center"/>
    </xf>
    <xf numFmtId="164" fontId="17" fillId="3" borderId="6" xfId="1" applyNumberFormat="1" applyFont="1" applyFill="1" applyBorder="1"/>
    <xf numFmtId="10" fontId="12" fillId="8" borderId="6" xfId="2" applyNumberFormat="1" applyFont="1" applyFill="1" applyBorder="1" applyAlignment="1">
      <alignment horizontal="center" vertical="center" wrapText="1"/>
    </xf>
    <xf numFmtId="10" fontId="12" fillId="8" borderId="7" xfId="2" applyNumberFormat="1" applyFont="1" applyFill="1" applyBorder="1" applyAlignment="1">
      <alignment horizontal="center" vertical="center" wrapText="1"/>
    </xf>
    <xf numFmtId="10" fontId="12" fillId="8" borderId="8" xfId="2" applyNumberFormat="1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 vertical="center"/>
    </xf>
    <xf numFmtId="0" fontId="18" fillId="9" borderId="6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9" fontId="17" fillId="3" borderId="6" xfId="0" applyNumberFormat="1" applyFont="1" applyFill="1" applyBorder="1" applyAlignment="1">
      <alignment horizontal="center" vertical="center"/>
    </xf>
    <xf numFmtId="9" fontId="17" fillId="3" borderId="8" xfId="0" applyNumberFormat="1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8" fillId="9" borderId="15" xfId="0" applyFont="1" applyFill="1" applyBorder="1" applyAlignment="1">
      <alignment horizontal="center" vertical="center"/>
    </xf>
    <xf numFmtId="0" fontId="18" fillId="9" borderId="4" xfId="0" applyFont="1" applyFill="1" applyBorder="1" applyAlignment="1">
      <alignment horizontal="center" vertical="center"/>
    </xf>
    <xf numFmtId="9" fontId="17" fillId="3" borderId="7" xfId="0" applyNumberFormat="1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10" fontId="22" fillId="8" borderId="12" xfId="2" applyNumberFormat="1" applyFont="1" applyFill="1" applyBorder="1" applyAlignment="1">
      <alignment horizontal="center"/>
    </xf>
    <xf numFmtId="10" fontId="22" fillId="8" borderId="13" xfId="2" applyNumberFormat="1" applyFont="1" applyFill="1" applyBorder="1" applyAlignment="1">
      <alignment horizontal="center"/>
    </xf>
    <xf numFmtId="10" fontId="22" fillId="8" borderId="14" xfId="2" applyNumberFormat="1" applyFont="1" applyFill="1" applyBorder="1" applyAlignment="1">
      <alignment horizontal="center"/>
    </xf>
    <xf numFmtId="0" fontId="15" fillId="8" borderId="6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center" vertical="center" wrapText="1"/>
    </xf>
    <xf numFmtId="0" fontId="15" fillId="8" borderId="8" xfId="0" applyFont="1" applyFill="1" applyBorder="1" applyAlignment="1">
      <alignment horizontal="center" vertical="center" wrapText="1"/>
    </xf>
    <xf numFmtId="10" fontId="19" fillId="8" borderId="6" xfId="2" applyNumberFormat="1" applyFont="1" applyFill="1" applyBorder="1" applyAlignment="1">
      <alignment horizontal="center" vertical="center" wrapText="1"/>
    </xf>
    <xf numFmtId="10" fontId="19" fillId="8" borderId="7" xfId="2" applyNumberFormat="1" applyFont="1" applyFill="1" applyBorder="1" applyAlignment="1">
      <alignment horizontal="center" vertical="center" wrapText="1"/>
    </xf>
    <xf numFmtId="10" fontId="19" fillId="8" borderId="8" xfId="2" applyNumberFormat="1" applyFont="1" applyFill="1" applyBorder="1" applyAlignment="1">
      <alignment horizontal="center" vertical="center" wrapText="1"/>
    </xf>
    <xf numFmtId="165" fontId="17" fillId="3" borderId="20" xfId="2" applyNumberFormat="1" applyFont="1" applyFill="1" applyBorder="1" applyAlignment="1">
      <alignment horizontal="center" vertical="center"/>
    </xf>
    <xf numFmtId="165" fontId="17" fillId="3" borderId="22" xfId="2" applyNumberFormat="1" applyFont="1" applyFill="1" applyBorder="1" applyAlignment="1">
      <alignment horizontal="center" vertical="center"/>
    </xf>
    <xf numFmtId="165" fontId="17" fillId="3" borderId="23" xfId="0" applyNumberFormat="1" applyFont="1" applyFill="1" applyBorder="1" applyAlignment="1">
      <alignment horizontal="center" vertical="center"/>
    </xf>
    <xf numFmtId="165" fontId="17" fillId="3" borderId="24" xfId="0" applyNumberFormat="1" applyFont="1" applyFill="1" applyBorder="1" applyAlignment="1">
      <alignment horizontal="center" vertical="center"/>
    </xf>
    <xf numFmtId="165" fontId="17" fillId="3" borderId="6" xfId="0" applyNumberFormat="1" applyFont="1" applyFill="1" applyBorder="1" applyAlignment="1">
      <alignment horizontal="center" vertical="center"/>
    </xf>
    <xf numFmtId="165" fontId="17" fillId="3" borderId="8" xfId="0" applyNumberFormat="1" applyFont="1" applyFill="1" applyBorder="1" applyAlignment="1">
      <alignment horizontal="center" vertical="center"/>
    </xf>
    <xf numFmtId="165" fontId="17" fillId="3" borderId="20" xfId="0" applyNumberFormat="1" applyFont="1" applyFill="1" applyBorder="1" applyAlignment="1">
      <alignment horizontal="center" vertical="center"/>
    </xf>
    <xf numFmtId="165" fontId="17" fillId="3" borderId="22" xfId="0" applyNumberFormat="1" applyFont="1" applyFill="1" applyBorder="1" applyAlignment="1">
      <alignment horizontal="center" vertical="center"/>
    </xf>
    <xf numFmtId="165" fontId="17" fillId="3" borderId="21" xfId="0" applyNumberFormat="1" applyFont="1" applyFill="1" applyBorder="1" applyAlignment="1">
      <alignment horizontal="center" vertical="center"/>
    </xf>
    <xf numFmtId="165" fontId="17" fillId="3" borderId="25" xfId="0" applyNumberFormat="1" applyFont="1" applyFill="1" applyBorder="1" applyAlignment="1">
      <alignment horizontal="center" vertical="center"/>
    </xf>
    <xf numFmtId="165" fontId="17" fillId="3" borderId="7" xfId="0" applyNumberFormat="1" applyFont="1" applyFill="1" applyBorder="1" applyAlignment="1">
      <alignment horizontal="center" vertical="center"/>
    </xf>
  </cellXfs>
  <cellStyles count="9">
    <cellStyle name="Komma" xfId="1" builtinId="3"/>
    <cellStyle name="Komma 2" xfId="6" xr:uid="{00000000-0005-0000-0000-000001000000}"/>
    <cellStyle name="Link" xfId="8" builtinId="8"/>
    <cellStyle name="Prozent" xfId="2" builtinId="5"/>
    <cellStyle name="Prozent 2" xfId="7" xr:uid="{00000000-0005-0000-0000-000004000000}"/>
    <cellStyle name="Standard" xfId="0" builtinId="0"/>
    <cellStyle name="Standard 2" xfId="3" xr:uid="{00000000-0005-0000-0000-000006000000}"/>
    <cellStyle name="Standard 3" xfId="4" xr:uid="{00000000-0005-0000-0000-000007000000}"/>
    <cellStyle name="Standard 4" xfId="5" xr:uid="{00000000-0005-0000-0000-000008000000}"/>
  </cellStyles>
  <dxfs count="13"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theme="9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theme="9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theme="9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theme="9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  <dxf>
      <fill>
        <gradientFill type="path" left="0.5" right="0.5" top="0.5" bottom="0.5">
          <stop position="0">
            <color theme="0" tint="-0.1490218817712943"/>
          </stop>
          <stop position="1">
            <color rgb="FFFF5050"/>
          </stop>
        </gradientFill>
      </fill>
    </dxf>
  </dxfs>
  <tableStyles count="0" defaultTableStyle="TableStyleMedium2" defaultPivotStyle="PivotStyleLight16"/>
  <colors>
    <mruColors>
      <color rgb="FFFF5050"/>
      <color rgb="FFFF3300"/>
      <color rgb="FFFF0000"/>
      <color rgb="FF8E6900"/>
      <color rgb="FFFF6600"/>
      <color rgb="FFF97373"/>
      <color rgb="FFFFFF66"/>
      <color rgb="FFAEAAAA"/>
      <color rgb="FF009999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85725</xdr:rowOff>
    </xdr:from>
    <xdr:ext cx="4686300" cy="781111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14325" y="85725"/>
          <a:ext cx="4686300" cy="781111"/>
        </a:xfrm>
        <a:prstGeom prst="rect">
          <a:avLst/>
        </a:prstGeom>
        <a:noFill/>
        <a:ln>
          <a:noFill/>
        </a:ln>
        <a:effectLst>
          <a:glow rad="228600">
            <a:schemeClr val="bg1">
              <a:alpha val="40000"/>
            </a:schemeClr>
          </a:glo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de-DE" sz="4400" b="1" cap="none" spc="0">
              <a:ln w="12700">
                <a:solidFill>
                  <a:schemeClr val="tx2">
                    <a:lumMod val="50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Asset Allocation</a:t>
          </a:r>
          <a:endParaRPr lang="de-DE" sz="4400" b="1" cap="none" spc="0">
            <a:ln w="12700">
              <a:solidFill>
                <a:schemeClr val="tx2">
                  <a:lumMod val="50000"/>
                </a:schemeClr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69</xdr:row>
          <xdr:rowOff>28575</xdr:rowOff>
        </xdr:from>
        <xdr:to>
          <xdr:col>3</xdr:col>
          <xdr:colOff>1724025</xdr:colOff>
          <xdr:row>93</xdr:row>
          <xdr:rowOff>9525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5</xdr:col>
      <xdr:colOff>0</xdr:colOff>
      <xdr:row>73</xdr:row>
      <xdr:rowOff>0</xdr:rowOff>
    </xdr:from>
    <xdr:to>
      <xdr:col>10</xdr:col>
      <xdr:colOff>98965</xdr:colOff>
      <xdr:row>108</xdr:row>
      <xdr:rowOff>118230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12363450"/>
          <a:ext cx="7699915" cy="57856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77200" cy="1400175"/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8077200" cy="1400175"/>
        </a:xfrm>
        <a:prstGeom prst="rect">
          <a:avLst/>
        </a:prstGeom>
        <a:noFill/>
        <a:ln>
          <a:noFill/>
        </a:ln>
        <a:effectLst>
          <a:glow rad="228600">
            <a:schemeClr val="bg1">
              <a:alpha val="40000"/>
            </a:schemeClr>
          </a:glo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de-DE" sz="4400" b="1" cap="none" spc="0">
              <a:ln w="12700">
                <a:solidFill>
                  <a:schemeClr val="tx2">
                    <a:lumMod val="50000"/>
                  </a:schemeClr>
                </a:solidFill>
                <a:prstDash val="solid"/>
              </a:ln>
              <a:pattFill prst="dkUpDiag">
                <a:fgClr>
                  <a:schemeClr val="tx2"/>
                </a:fgClr>
                <a:bgClr>
                  <a:schemeClr val="tx2">
                    <a:lumMod val="20000"/>
                    <a:lumOff val="80000"/>
                  </a:schemeClr>
                </a:bgClr>
              </a:pattFill>
              <a:effectLst>
                <a:outerShdw dist="38100" dir="2640000" algn="bl" rotWithShape="0">
                  <a:schemeClr val="tx2">
                    <a:lumMod val="75000"/>
                  </a:schemeClr>
                </a:outerShdw>
              </a:effectLst>
            </a:rPr>
            <a:t>Oppoturnistic Rebalancing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union-investment.de/uniimmo_deutschland-DE0009805507-fonds-980550/?portrait=1" TargetMode="External"/><Relationship Id="rId13" Type="http://schemas.openxmlformats.org/officeDocument/2006/relationships/image" Target="../media/image1.emf"/><Relationship Id="rId3" Type="http://schemas.openxmlformats.org/officeDocument/2006/relationships/hyperlink" Target="https://www.ubs.com/de/de/asset-management/etf-private/etf-search-results.html?querystring=LU1645381689" TargetMode="External"/><Relationship Id="rId7" Type="http://schemas.openxmlformats.org/officeDocument/2006/relationships/hyperlink" Target="https://www.ishares.com/de/privatanleger/de/produkte/251824/ishares-jp-morgan-emerging-markets-bond-ucits-etf" TargetMode="External"/><Relationship Id="rId12" Type="http://schemas.openxmlformats.org/officeDocument/2006/relationships/oleObject" Target="../embeddings/oleObject1.bin"/><Relationship Id="rId2" Type="http://schemas.openxmlformats.org/officeDocument/2006/relationships/hyperlink" Target="https://www.union-investment.de/uniimmo_europa-DE0009805515-fonds-980551/" TargetMode="External"/><Relationship Id="rId1" Type="http://schemas.openxmlformats.org/officeDocument/2006/relationships/hyperlink" Target="https://www.deka-etf.de/etfs/Deka-Euro-Corporates-0-3-Liquid-UCITS-ETF" TargetMode="External"/><Relationship Id="rId6" Type="http://schemas.openxmlformats.org/officeDocument/2006/relationships/hyperlink" Target="https://www.ishares.com/de/privatanleger/de/produkte/272249/ishares-euro-corporate-bond-bbb-bb-ucits-etf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s://www.xetra-gold.com/produkt/privatanleger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etc.dws.com/DEU/DEU/ETC/Details/DE000A1E0HS6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8F592-D61B-465D-8275-E96D200AE1EB}">
  <dimension ref="A1:AL274"/>
  <sheetViews>
    <sheetView workbookViewId="0">
      <selection activeCell="F74" sqref="F74"/>
    </sheetView>
  </sheetViews>
  <sheetFormatPr baseColWidth="10" defaultRowHeight="12.75" x14ac:dyDescent="0.2"/>
  <cols>
    <col min="1" max="1" width="11.42578125" style="49"/>
    <col min="2" max="2" width="14.28515625" bestFit="1" customWidth="1"/>
    <col min="3" max="3" width="18.42578125" style="1" bestFit="1" customWidth="1"/>
    <col min="4" max="4" width="49.5703125" style="2" customWidth="1"/>
    <col min="5" max="5" width="17.7109375" style="2" bestFit="1" customWidth="1"/>
    <col min="6" max="6" width="64.28515625" style="2" bestFit="1" customWidth="1"/>
    <col min="7" max="7" width="19.42578125" style="2" customWidth="1"/>
    <col min="8" max="8" width="5.5703125" style="2" bestFit="1" customWidth="1"/>
    <col min="9" max="9" width="11.42578125" style="4"/>
    <col min="10" max="10" width="13.28515625" style="60" bestFit="1" customWidth="1"/>
    <col min="11" max="11" width="13.28515625" style="52" bestFit="1" customWidth="1"/>
    <col min="12" max="12" width="13.42578125" style="52" bestFit="1" customWidth="1"/>
    <col min="13" max="35" width="11.42578125" style="52"/>
    <col min="36" max="38" width="11.42578125" style="49"/>
  </cols>
  <sheetData>
    <row r="1" spans="1:38" s="49" customFormat="1" x14ac:dyDescent="0.2">
      <c r="C1" s="50"/>
      <c r="D1" s="51"/>
      <c r="E1" s="51"/>
      <c r="F1" s="51"/>
      <c r="G1" s="51"/>
      <c r="H1" s="51"/>
      <c r="I1" s="52"/>
      <c r="J1" s="60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</row>
    <row r="2" spans="1:38" s="49" customFormat="1" x14ac:dyDescent="0.2">
      <c r="C2" s="50"/>
      <c r="D2" s="53"/>
      <c r="E2" s="53"/>
      <c r="F2" s="53"/>
      <c r="G2" s="53"/>
      <c r="H2" s="53"/>
      <c r="I2" s="52"/>
      <c r="J2" s="60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</row>
    <row r="3" spans="1:38" s="49" customFormat="1" x14ac:dyDescent="0.2">
      <c r="C3" s="50"/>
      <c r="D3" s="53"/>
      <c r="E3" s="53"/>
      <c r="F3" s="53"/>
      <c r="G3" s="53"/>
      <c r="H3" s="53"/>
      <c r="I3" s="52"/>
      <c r="J3" s="60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</row>
    <row r="4" spans="1:38" s="49" customFormat="1" x14ac:dyDescent="0.2">
      <c r="C4" s="50"/>
      <c r="D4" s="53"/>
      <c r="E4" s="53"/>
      <c r="F4" s="53"/>
      <c r="G4" s="53"/>
      <c r="H4" s="53"/>
      <c r="I4" s="52"/>
      <c r="J4" s="60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8" s="54" customFormat="1" ht="13.5" thickBot="1" x14ac:dyDescent="0.25">
      <c r="B5" s="52"/>
      <c r="C5" s="55"/>
      <c r="D5" s="56"/>
      <c r="E5" s="56"/>
      <c r="F5" s="56"/>
      <c r="G5" s="56"/>
      <c r="H5" s="56"/>
      <c r="I5" s="52"/>
      <c r="J5" s="60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</row>
    <row r="6" spans="1:38" s="48" customFormat="1" ht="15" customHeight="1" x14ac:dyDescent="0.25">
      <c r="A6" s="57"/>
      <c r="B6" s="138" t="s">
        <v>36</v>
      </c>
      <c r="C6" s="64" t="s">
        <v>31</v>
      </c>
      <c r="D6" s="129" t="s">
        <v>37</v>
      </c>
      <c r="E6" s="63" t="s">
        <v>32</v>
      </c>
      <c r="F6" s="129" t="s">
        <v>28</v>
      </c>
      <c r="G6" s="129" t="s">
        <v>43</v>
      </c>
      <c r="H6" s="129" t="s">
        <v>108</v>
      </c>
      <c r="I6" s="132" t="s">
        <v>46</v>
      </c>
      <c r="J6" s="60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7"/>
      <c r="AK6" s="57"/>
      <c r="AL6" s="57"/>
    </row>
    <row r="7" spans="1:38" s="48" customFormat="1" ht="15" thickBot="1" x14ac:dyDescent="0.3">
      <c r="A7" s="57"/>
      <c r="B7" s="139"/>
      <c r="C7" s="89" t="s">
        <v>34</v>
      </c>
      <c r="D7" s="130"/>
      <c r="E7" s="89" t="s">
        <v>35</v>
      </c>
      <c r="F7" s="130"/>
      <c r="G7" s="130"/>
      <c r="H7" s="130"/>
      <c r="I7" s="133"/>
      <c r="J7" s="60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7"/>
      <c r="AK7" s="57"/>
      <c r="AL7" s="57"/>
    </row>
    <row r="8" spans="1:38" s="48" customFormat="1" ht="20.25" customHeight="1" thickBot="1" x14ac:dyDescent="0.25">
      <c r="A8" s="57"/>
      <c r="B8" s="133"/>
      <c r="C8" s="65" t="s">
        <v>33</v>
      </c>
      <c r="D8" s="131"/>
      <c r="E8" s="65" t="s">
        <v>33</v>
      </c>
      <c r="F8" s="131"/>
      <c r="G8" s="131"/>
      <c r="H8" s="131"/>
      <c r="I8" s="65" t="s">
        <v>33</v>
      </c>
      <c r="J8" s="60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7"/>
    </row>
    <row r="9" spans="1:38" ht="14.25" x14ac:dyDescent="0.25">
      <c r="B9" s="134" t="s">
        <v>89</v>
      </c>
      <c r="C9" s="136">
        <v>0.05</v>
      </c>
      <c r="D9" s="71" t="s">
        <v>44</v>
      </c>
      <c r="E9" s="72">
        <v>0.5</v>
      </c>
      <c r="F9" s="71" t="s">
        <v>85</v>
      </c>
      <c r="G9" s="71" t="s">
        <v>41</v>
      </c>
      <c r="H9" s="71" t="s">
        <v>106</v>
      </c>
      <c r="I9" s="73">
        <f>C9*E9</f>
        <v>2.5000000000000001E-2</v>
      </c>
      <c r="J9" s="90"/>
      <c r="AJ9" s="52"/>
      <c r="AK9" s="52"/>
    </row>
    <row r="10" spans="1:38" ht="15" thickBot="1" x14ac:dyDescent="0.3">
      <c r="B10" s="135"/>
      <c r="C10" s="137"/>
      <c r="D10" s="74" t="s">
        <v>77</v>
      </c>
      <c r="E10" s="75">
        <v>0.5</v>
      </c>
      <c r="F10" s="74" t="s">
        <v>76</v>
      </c>
      <c r="G10" s="74" t="s">
        <v>23</v>
      </c>
      <c r="H10" s="74" t="s">
        <v>106</v>
      </c>
      <c r="I10" s="76">
        <f>C9*E10</f>
        <v>2.5000000000000001E-2</v>
      </c>
      <c r="J10" s="91" t="s">
        <v>75</v>
      </c>
      <c r="AJ10" s="52"/>
      <c r="AK10" s="52"/>
    </row>
    <row r="11" spans="1:38" ht="14.25" x14ac:dyDescent="0.25">
      <c r="B11" s="140" t="s">
        <v>2</v>
      </c>
      <c r="C11" s="136">
        <v>0.05</v>
      </c>
      <c r="D11" s="71" t="s">
        <v>45</v>
      </c>
      <c r="E11" s="80">
        <v>0.5</v>
      </c>
      <c r="F11" s="71" t="s">
        <v>3</v>
      </c>
      <c r="G11" s="71" t="s">
        <v>69</v>
      </c>
      <c r="H11" s="71" t="s">
        <v>107</v>
      </c>
      <c r="I11" s="73">
        <f>$C$11*E11</f>
        <v>2.5000000000000001E-2</v>
      </c>
      <c r="J11" s="92" t="s">
        <v>97</v>
      </c>
      <c r="AJ11" s="52"/>
      <c r="AK11" s="52"/>
    </row>
    <row r="12" spans="1:38" ht="15" thickBot="1" x14ac:dyDescent="0.3">
      <c r="B12" s="142"/>
      <c r="C12" s="137"/>
      <c r="D12" s="74" t="s">
        <v>4</v>
      </c>
      <c r="E12" s="81">
        <v>0.5</v>
      </c>
      <c r="F12" s="74" t="s">
        <v>4</v>
      </c>
      <c r="G12" s="74" t="s">
        <v>69</v>
      </c>
      <c r="H12" s="74" t="s">
        <v>107</v>
      </c>
      <c r="I12" s="76">
        <f>$C$11*E12</f>
        <v>2.5000000000000001E-2</v>
      </c>
      <c r="J12" s="91" t="s">
        <v>98</v>
      </c>
      <c r="AJ12" s="52"/>
      <c r="AK12" s="52"/>
    </row>
    <row r="13" spans="1:38" ht="14.25" x14ac:dyDescent="0.25">
      <c r="B13" s="140" t="s">
        <v>64</v>
      </c>
      <c r="C13" s="136">
        <v>0.1</v>
      </c>
      <c r="D13" s="71" t="s">
        <v>66</v>
      </c>
      <c r="E13" s="80">
        <v>0.5</v>
      </c>
      <c r="F13" s="71" t="s">
        <v>96</v>
      </c>
      <c r="G13" s="71" t="s">
        <v>23</v>
      </c>
      <c r="H13" s="71" t="s">
        <v>106</v>
      </c>
      <c r="I13" s="73">
        <f>C13*E13</f>
        <v>0.05</v>
      </c>
      <c r="J13" s="92" t="s">
        <v>95</v>
      </c>
      <c r="AJ13" s="52"/>
      <c r="AK13" s="52"/>
    </row>
    <row r="14" spans="1:38" ht="15" thickBot="1" x14ac:dyDescent="0.3">
      <c r="B14" s="142"/>
      <c r="C14" s="137"/>
      <c r="D14" s="74" t="s">
        <v>103</v>
      </c>
      <c r="E14" s="81">
        <v>0.5</v>
      </c>
      <c r="F14" s="74" t="s">
        <v>104</v>
      </c>
      <c r="G14" s="74" t="s">
        <v>23</v>
      </c>
      <c r="H14" s="74" t="s">
        <v>107</v>
      </c>
      <c r="I14" s="76">
        <f>C13*E14</f>
        <v>0.05</v>
      </c>
      <c r="J14" s="91" t="s">
        <v>105</v>
      </c>
      <c r="AJ14" s="52"/>
      <c r="AK14" s="52"/>
    </row>
    <row r="15" spans="1:38" ht="14.25" x14ac:dyDescent="0.25">
      <c r="B15" s="134" t="s">
        <v>90</v>
      </c>
      <c r="C15" s="136">
        <v>0.15</v>
      </c>
      <c r="D15" s="71" t="s">
        <v>100</v>
      </c>
      <c r="E15" s="80">
        <f>1/3</f>
        <v>0.33333333333333331</v>
      </c>
      <c r="F15" s="71" t="s">
        <v>99</v>
      </c>
      <c r="G15" s="71" t="s">
        <v>23</v>
      </c>
      <c r="H15" s="71" t="s">
        <v>106</v>
      </c>
      <c r="I15" s="73">
        <f>$C$15*E15</f>
        <v>4.9999999999999996E-2</v>
      </c>
      <c r="J15" s="92" t="s">
        <v>102</v>
      </c>
      <c r="AJ15" s="52"/>
      <c r="AK15" s="52"/>
    </row>
    <row r="16" spans="1:38" ht="14.25" x14ac:dyDescent="0.25">
      <c r="B16" s="144"/>
      <c r="C16" s="143"/>
      <c r="D16" s="77" t="s">
        <v>101</v>
      </c>
      <c r="E16" s="78">
        <f>1/3</f>
        <v>0.33333333333333331</v>
      </c>
      <c r="F16" s="77" t="s">
        <v>92</v>
      </c>
      <c r="G16" s="77" t="s">
        <v>23</v>
      </c>
      <c r="H16" s="77" t="s">
        <v>106</v>
      </c>
      <c r="I16" s="79">
        <f>$C$15*E16</f>
        <v>4.9999999999999996E-2</v>
      </c>
      <c r="J16" s="93" t="s">
        <v>91</v>
      </c>
      <c r="AJ16" s="52"/>
      <c r="AK16" s="52"/>
    </row>
    <row r="17" spans="2:37" ht="15" thickBot="1" x14ac:dyDescent="0.3">
      <c r="B17" s="144"/>
      <c r="C17" s="143"/>
      <c r="D17" s="77" t="s">
        <v>111</v>
      </c>
      <c r="E17" s="78">
        <f>1/3</f>
        <v>0.33333333333333331</v>
      </c>
      <c r="F17" s="77" t="s">
        <v>110</v>
      </c>
      <c r="G17" s="77" t="s">
        <v>23</v>
      </c>
      <c r="H17" s="77" t="s">
        <v>107</v>
      </c>
      <c r="I17" s="79">
        <f>$C$15*E17</f>
        <v>4.9999999999999996E-2</v>
      </c>
      <c r="J17" s="91" t="s">
        <v>112</v>
      </c>
      <c r="AJ17" s="52"/>
      <c r="AK17" s="52"/>
    </row>
    <row r="18" spans="2:37" s="49" customFormat="1" ht="14.25" x14ac:dyDescent="0.25">
      <c r="B18" s="140" t="s">
        <v>1</v>
      </c>
      <c r="C18" s="136">
        <v>0.25</v>
      </c>
      <c r="D18" s="71" t="s">
        <v>38</v>
      </c>
      <c r="E18" s="80">
        <v>0.5</v>
      </c>
      <c r="F18" s="71" t="s">
        <v>73</v>
      </c>
      <c r="G18" s="71" t="s">
        <v>42</v>
      </c>
      <c r="H18" s="71" t="s">
        <v>106</v>
      </c>
      <c r="I18" s="73">
        <f>$C$18*E18</f>
        <v>0.125</v>
      </c>
      <c r="J18" s="92" t="s">
        <v>113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</row>
    <row r="19" spans="2:37" s="49" customFormat="1" ht="15" thickBot="1" x14ac:dyDescent="0.3">
      <c r="B19" s="142"/>
      <c r="C19" s="137"/>
      <c r="D19" s="74" t="s">
        <v>39</v>
      </c>
      <c r="E19" s="81">
        <v>0.5</v>
      </c>
      <c r="F19" s="74" t="s">
        <v>73</v>
      </c>
      <c r="G19" s="74" t="s">
        <v>42</v>
      </c>
      <c r="H19" s="74" t="s">
        <v>106</v>
      </c>
      <c r="I19" s="76">
        <f>$C$18*E19</f>
        <v>0.125</v>
      </c>
      <c r="J19" s="91" t="s">
        <v>94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</row>
    <row r="20" spans="2:37" s="49" customFormat="1" ht="14.25" x14ac:dyDescent="0.25">
      <c r="B20" s="140" t="s">
        <v>0</v>
      </c>
      <c r="C20" s="136">
        <v>0.4</v>
      </c>
      <c r="D20" s="71" t="s">
        <v>27</v>
      </c>
      <c r="E20" s="86">
        <v>0.2</v>
      </c>
      <c r="F20" s="71"/>
      <c r="G20" s="71" t="s">
        <v>27</v>
      </c>
      <c r="H20" s="71"/>
      <c r="I20" s="73">
        <f>$C$20*E20</f>
        <v>8.0000000000000016E-2</v>
      </c>
      <c r="J20" s="90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</row>
    <row r="21" spans="2:37" s="49" customFormat="1" ht="14.25" x14ac:dyDescent="0.25">
      <c r="B21" s="141"/>
      <c r="C21" s="143"/>
      <c r="D21" s="77" t="s">
        <v>70</v>
      </c>
      <c r="E21" s="87">
        <v>0.4</v>
      </c>
      <c r="F21" s="77" t="s">
        <v>72</v>
      </c>
      <c r="G21" s="77" t="s">
        <v>23</v>
      </c>
      <c r="H21" s="77" t="s">
        <v>107</v>
      </c>
      <c r="I21" s="79">
        <f>$C$20*E21</f>
        <v>0.16000000000000003</v>
      </c>
      <c r="J21" s="94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</row>
    <row r="22" spans="2:37" s="49" customFormat="1" ht="14.25" x14ac:dyDescent="0.25">
      <c r="B22" s="141"/>
      <c r="C22" s="143"/>
      <c r="D22" s="77" t="s">
        <v>71</v>
      </c>
      <c r="E22" s="87">
        <v>0.2</v>
      </c>
      <c r="F22" s="77" t="s">
        <v>5</v>
      </c>
      <c r="G22" s="77" t="s">
        <v>23</v>
      </c>
      <c r="H22" s="77" t="s">
        <v>106</v>
      </c>
      <c r="I22" s="79">
        <f>$C$20*E22</f>
        <v>8.0000000000000016E-2</v>
      </c>
      <c r="J22" s="94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</row>
    <row r="23" spans="2:37" s="49" customFormat="1" ht="15" thickBot="1" x14ac:dyDescent="0.3">
      <c r="B23" s="142"/>
      <c r="C23" s="137"/>
      <c r="D23" s="74" t="s">
        <v>40</v>
      </c>
      <c r="E23" s="88">
        <v>0.2</v>
      </c>
      <c r="F23" s="74" t="s">
        <v>6</v>
      </c>
      <c r="G23" s="74" t="s">
        <v>23</v>
      </c>
      <c r="H23" s="74" t="s">
        <v>107</v>
      </c>
      <c r="I23" s="76">
        <f>$C$20*E23</f>
        <v>8.0000000000000016E-2</v>
      </c>
      <c r="J23" s="95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</row>
    <row r="24" spans="2:37" s="57" customFormat="1" ht="15.75" thickBot="1" x14ac:dyDescent="0.35">
      <c r="B24" s="59"/>
      <c r="C24" s="66">
        <f>SUM(C9:C23)</f>
        <v>1</v>
      </c>
      <c r="D24" s="60"/>
      <c r="E24" s="60"/>
      <c r="F24" s="60"/>
      <c r="G24" s="60"/>
      <c r="H24" s="61"/>
      <c r="I24" s="66">
        <f>SUM(I9:I23)</f>
        <v>1</v>
      </c>
      <c r="J24" s="60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</row>
    <row r="25" spans="2:37" s="49" customFormat="1" x14ac:dyDescent="0.2">
      <c r="C25" s="50"/>
      <c r="D25" s="53"/>
      <c r="E25" s="53"/>
      <c r="F25" s="53"/>
      <c r="G25" s="56"/>
      <c r="H25" s="53"/>
      <c r="I25" s="52"/>
      <c r="J25" s="60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</row>
    <row r="26" spans="2:37" s="49" customFormat="1" x14ac:dyDescent="0.2">
      <c r="B26" s="49" t="s">
        <v>65</v>
      </c>
      <c r="C26" s="50"/>
      <c r="D26" s="53" t="s">
        <v>67</v>
      </c>
      <c r="E26" s="53"/>
      <c r="F26" s="53"/>
      <c r="G26" s="53"/>
      <c r="H26" s="53"/>
      <c r="I26" s="52"/>
      <c r="J26" s="60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</row>
    <row r="27" spans="2:37" s="49" customFormat="1" x14ac:dyDescent="0.2">
      <c r="C27" s="50"/>
      <c r="D27" s="53" t="s">
        <v>86</v>
      </c>
      <c r="E27" s="53"/>
      <c r="F27" s="53"/>
      <c r="G27" s="53"/>
      <c r="H27" s="53"/>
      <c r="I27" s="52"/>
      <c r="J27" s="60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</row>
    <row r="28" spans="2:37" s="49" customFormat="1" x14ac:dyDescent="0.2">
      <c r="B28" s="49" t="s">
        <v>59</v>
      </c>
      <c r="C28" s="50" t="s">
        <v>0</v>
      </c>
      <c r="D28" s="53"/>
      <c r="E28" s="53"/>
      <c r="F28" s="53"/>
      <c r="G28" s="53"/>
      <c r="H28" s="53"/>
      <c r="I28" s="52"/>
      <c r="J28" s="60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</row>
    <row r="29" spans="2:37" s="49" customFormat="1" x14ac:dyDescent="0.2">
      <c r="B29" s="49" t="s">
        <v>60</v>
      </c>
      <c r="C29" s="50" t="s">
        <v>61</v>
      </c>
      <c r="D29" s="53"/>
      <c r="E29" s="53"/>
      <c r="F29" s="53"/>
      <c r="G29" s="53"/>
      <c r="H29" s="53"/>
      <c r="I29" s="52"/>
      <c r="J29" s="60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</row>
    <row r="30" spans="2:37" s="49" customFormat="1" x14ac:dyDescent="0.2">
      <c r="B30" s="49" t="s">
        <v>62</v>
      </c>
      <c r="C30" s="50" t="s">
        <v>3</v>
      </c>
      <c r="D30" s="53" t="s">
        <v>93</v>
      </c>
      <c r="E30" s="53"/>
      <c r="F30" s="53"/>
      <c r="G30" s="53"/>
      <c r="H30" s="53"/>
      <c r="I30" s="52"/>
      <c r="J30" s="60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</row>
    <row r="31" spans="2:37" s="49" customFormat="1" x14ac:dyDescent="0.2">
      <c r="B31" s="49" t="s">
        <v>63</v>
      </c>
      <c r="C31" s="50" t="s">
        <v>30</v>
      </c>
      <c r="D31" s="53"/>
      <c r="E31" s="53"/>
      <c r="F31" s="53"/>
      <c r="G31" s="53"/>
      <c r="H31" s="53"/>
      <c r="I31" s="52"/>
      <c r="J31" s="60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</row>
    <row r="32" spans="2:37" s="49" customFormat="1" x14ac:dyDescent="0.2">
      <c r="C32" s="50"/>
      <c r="D32" s="53"/>
      <c r="E32" s="53"/>
      <c r="F32" s="53"/>
      <c r="G32" s="53"/>
      <c r="H32" s="53"/>
      <c r="I32" s="52"/>
      <c r="J32" s="60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</row>
    <row r="33" spans="2:37" s="49" customFormat="1" x14ac:dyDescent="0.2">
      <c r="B33" s="49" t="s">
        <v>74</v>
      </c>
      <c r="J33" s="60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</row>
    <row r="34" spans="2:37" s="49" customFormat="1" x14ac:dyDescent="0.2">
      <c r="J34" s="60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</row>
    <row r="35" spans="2:37" s="49" customFormat="1" x14ac:dyDescent="0.2">
      <c r="J35" s="60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</row>
    <row r="36" spans="2:37" s="49" customFormat="1" x14ac:dyDescent="0.2">
      <c r="D36" s="62" t="s">
        <v>54</v>
      </c>
      <c r="E36" s="62"/>
      <c r="F36" s="62"/>
      <c r="J36" s="60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</row>
    <row r="37" spans="2:37" s="49" customFormat="1" x14ac:dyDescent="0.2">
      <c r="J37" s="60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</row>
    <row r="38" spans="2:37" s="49" customFormat="1" x14ac:dyDescent="0.2">
      <c r="D38" s="49" t="s">
        <v>47</v>
      </c>
      <c r="G38" s="49" t="s">
        <v>109</v>
      </c>
      <c r="J38" s="60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</row>
    <row r="39" spans="2:37" s="49" customFormat="1" x14ac:dyDescent="0.2">
      <c r="J39" s="60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</row>
    <row r="40" spans="2:37" s="49" customFormat="1" x14ac:dyDescent="0.2">
      <c r="J40" s="60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</row>
    <row r="41" spans="2:37" s="49" customFormat="1" x14ac:dyDescent="0.2">
      <c r="D41" s="49" t="s">
        <v>48</v>
      </c>
      <c r="G41" s="49" t="s">
        <v>49</v>
      </c>
      <c r="J41" s="60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</row>
    <row r="42" spans="2:37" s="49" customFormat="1" x14ac:dyDescent="0.2">
      <c r="J42" s="60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</row>
    <row r="43" spans="2:37" s="49" customFormat="1" x14ac:dyDescent="0.2">
      <c r="D43" s="49" t="s">
        <v>50</v>
      </c>
      <c r="G43" s="49" t="s">
        <v>51</v>
      </c>
      <c r="J43" s="60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</row>
    <row r="44" spans="2:37" s="49" customFormat="1" x14ac:dyDescent="0.2">
      <c r="J44" s="60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</row>
    <row r="45" spans="2:37" s="49" customFormat="1" x14ac:dyDescent="0.2">
      <c r="J45" s="60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</row>
    <row r="46" spans="2:37" s="49" customFormat="1" x14ac:dyDescent="0.2">
      <c r="J46" s="60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</row>
    <row r="47" spans="2:37" s="49" customFormat="1" x14ac:dyDescent="0.2">
      <c r="D47" s="49" t="s">
        <v>53</v>
      </c>
      <c r="G47" s="49" t="s">
        <v>52</v>
      </c>
      <c r="J47" s="60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</row>
    <row r="48" spans="2:37" s="49" customFormat="1" x14ac:dyDescent="0.2">
      <c r="J48" s="60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</row>
    <row r="49" spans="4:37" s="49" customFormat="1" x14ac:dyDescent="0.2">
      <c r="D49" s="49" t="s">
        <v>55</v>
      </c>
      <c r="G49" s="49" t="s">
        <v>56</v>
      </c>
      <c r="J49" s="60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</row>
    <row r="50" spans="4:37" s="49" customFormat="1" x14ac:dyDescent="0.2">
      <c r="J50" s="60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</row>
    <row r="51" spans="4:37" s="49" customFormat="1" x14ac:dyDescent="0.2">
      <c r="D51" s="49" t="s">
        <v>57</v>
      </c>
      <c r="G51" s="49" t="s">
        <v>58</v>
      </c>
      <c r="J51" s="60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</row>
    <row r="52" spans="4:37" s="49" customFormat="1" x14ac:dyDescent="0.2">
      <c r="J52" s="60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</row>
    <row r="53" spans="4:37" s="49" customFormat="1" x14ac:dyDescent="0.2">
      <c r="D53" s="49" t="s">
        <v>87</v>
      </c>
      <c r="J53" s="60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</row>
    <row r="54" spans="4:37" s="49" customFormat="1" x14ac:dyDescent="0.2">
      <c r="J54" s="60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</row>
    <row r="55" spans="4:37" s="49" customFormat="1" x14ac:dyDescent="0.2">
      <c r="D55" s="49" t="s">
        <v>88</v>
      </c>
      <c r="J55" s="60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</row>
    <row r="56" spans="4:37" s="49" customFormat="1" x14ac:dyDescent="0.2">
      <c r="J56" s="60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</row>
    <row r="57" spans="4:37" s="49" customFormat="1" x14ac:dyDescent="0.2">
      <c r="J57" s="60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</row>
    <row r="58" spans="4:37" s="49" customFormat="1" x14ac:dyDescent="0.2">
      <c r="J58" s="60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</row>
    <row r="59" spans="4:37" s="49" customFormat="1" x14ac:dyDescent="0.2">
      <c r="J59" s="60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</row>
    <row r="60" spans="4:37" s="49" customFormat="1" x14ac:dyDescent="0.2">
      <c r="J60" s="60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</row>
    <row r="61" spans="4:37" s="49" customFormat="1" x14ac:dyDescent="0.2">
      <c r="J61" s="60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</row>
    <row r="62" spans="4:37" s="49" customFormat="1" x14ac:dyDescent="0.2">
      <c r="J62" s="60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</row>
    <row r="63" spans="4:37" s="49" customFormat="1" x14ac:dyDescent="0.2">
      <c r="J63" s="60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</row>
    <row r="64" spans="4:37" s="49" customFormat="1" x14ac:dyDescent="0.2">
      <c r="J64" s="60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</row>
    <row r="65" spans="2:37" s="49" customFormat="1" x14ac:dyDescent="0.2">
      <c r="J65" s="60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</row>
    <row r="66" spans="2:37" s="49" customFormat="1" x14ac:dyDescent="0.2">
      <c r="B66" s="49" t="s">
        <v>68</v>
      </c>
      <c r="J66" s="60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</row>
    <row r="67" spans="2:37" s="49" customFormat="1" x14ac:dyDescent="0.2">
      <c r="J67" s="60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</row>
    <row r="68" spans="2:37" s="49" customFormat="1" x14ac:dyDescent="0.2">
      <c r="J68" s="60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</row>
    <row r="69" spans="2:37" s="49" customFormat="1" x14ac:dyDescent="0.2">
      <c r="J69" s="60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</row>
    <row r="70" spans="2:37" s="49" customFormat="1" x14ac:dyDescent="0.2">
      <c r="J70" s="60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</row>
    <row r="71" spans="2:37" s="49" customFormat="1" x14ac:dyDescent="0.2">
      <c r="J71" s="60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</row>
    <row r="72" spans="2:37" s="49" customFormat="1" x14ac:dyDescent="0.2">
      <c r="J72" s="60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</row>
    <row r="73" spans="2:37" s="49" customFormat="1" x14ac:dyDescent="0.2">
      <c r="J73" s="60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</row>
    <row r="74" spans="2:37" s="49" customFormat="1" x14ac:dyDescent="0.2">
      <c r="J74" s="60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</row>
    <row r="75" spans="2:37" s="49" customFormat="1" x14ac:dyDescent="0.2">
      <c r="J75" s="60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</row>
    <row r="76" spans="2:37" s="49" customFormat="1" x14ac:dyDescent="0.2">
      <c r="J76" s="60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</row>
    <row r="77" spans="2:37" s="49" customFormat="1" x14ac:dyDescent="0.2">
      <c r="J77" s="60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</row>
    <row r="78" spans="2:37" s="49" customFormat="1" x14ac:dyDescent="0.2">
      <c r="J78" s="60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</row>
    <row r="79" spans="2:37" s="49" customFormat="1" x14ac:dyDescent="0.2">
      <c r="J79" s="60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</row>
    <row r="80" spans="2:37" s="49" customFormat="1" x14ac:dyDescent="0.2">
      <c r="J80" s="60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</row>
    <row r="81" spans="10:37" s="49" customFormat="1" x14ac:dyDescent="0.2">
      <c r="J81" s="60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</row>
    <row r="82" spans="10:37" s="49" customFormat="1" x14ac:dyDescent="0.2">
      <c r="J82" s="60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</row>
    <row r="83" spans="10:37" s="49" customFormat="1" x14ac:dyDescent="0.2">
      <c r="J83" s="60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</row>
    <row r="84" spans="10:37" s="49" customFormat="1" x14ac:dyDescent="0.2">
      <c r="J84" s="60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</row>
    <row r="85" spans="10:37" s="49" customFormat="1" x14ac:dyDescent="0.2">
      <c r="J85" s="60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</row>
    <row r="86" spans="10:37" s="49" customFormat="1" x14ac:dyDescent="0.2">
      <c r="J86" s="60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</row>
    <row r="87" spans="10:37" s="49" customFormat="1" x14ac:dyDescent="0.2">
      <c r="J87" s="60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</row>
    <row r="88" spans="10:37" s="49" customFormat="1" x14ac:dyDescent="0.2">
      <c r="J88" s="60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</row>
    <row r="89" spans="10:37" s="49" customFormat="1" x14ac:dyDescent="0.2">
      <c r="J89" s="60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</row>
    <row r="90" spans="10:37" s="49" customFormat="1" x14ac:dyDescent="0.2">
      <c r="J90" s="60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</row>
    <row r="91" spans="10:37" s="49" customFormat="1" x14ac:dyDescent="0.2">
      <c r="J91" s="60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</row>
    <row r="92" spans="10:37" s="49" customFormat="1" x14ac:dyDescent="0.2">
      <c r="J92" s="60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</row>
    <row r="93" spans="10:37" s="49" customFormat="1" x14ac:dyDescent="0.2">
      <c r="J93" s="60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</row>
    <row r="94" spans="10:37" s="49" customFormat="1" x14ac:dyDescent="0.2">
      <c r="J94" s="60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</row>
    <row r="95" spans="10:37" s="49" customFormat="1" x14ac:dyDescent="0.2">
      <c r="J95" s="60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</row>
    <row r="96" spans="10:37" s="49" customFormat="1" x14ac:dyDescent="0.2">
      <c r="J96" s="60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</row>
    <row r="97" spans="10:37" s="49" customFormat="1" x14ac:dyDescent="0.2">
      <c r="J97" s="60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</row>
    <row r="98" spans="10:37" s="49" customFormat="1" x14ac:dyDescent="0.2">
      <c r="J98" s="60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</row>
    <row r="99" spans="10:37" s="49" customFormat="1" x14ac:dyDescent="0.2">
      <c r="J99" s="60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</row>
    <row r="100" spans="10:37" s="49" customFormat="1" x14ac:dyDescent="0.2">
      <c r="J100" s="60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</row>
    <row r="101" spans="10:37" s="49" customFormat="1" x14ac:dyDescent="0.2">
      <c r="J101" s="60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</row>
    <row r="102" spans="10:37" s="49" customFormat="1" x14ac:dyDescent="0.2">
      <c r="J102" s="60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</row>
    <row r="103" spans="10:37" s="49" customFormat="1" x14ac:dyDescent="0.2">
      <c r="J103" s="60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</row>
    <row r="104" spans="10:37" s="49" customFormat="1" x14ac:dyDescent="0.2">
      <c r="J104" s="60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</row>
    <row r="105" spans="10:37" s="49" customFormat="1" x14ac:dyDescent="0.2">
      <c r="J105" s="60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</row>
    <row r="106" spans="10:37" s="49" customFormat="1" x14ac:dyDescent="0.2">
      <c r="J106" s="60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</row>
    <row r="107" spans="10:37" s="49" customFormat="1" x14ac:dyDescent="0.2">
      <c r="J107" s="60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</row>
    <row r="108" spans="10:37" s="49" customFormat="1" x14ac:dyDescent="0.2">
      <c r="J108" s="60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</row>
    <row r="109" spans="10:37" s="49" customFormat="1" x14ac:dyDescent="0.2">
      <c r="J109" s="60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</row>
    <row r="110" spans="10:37" s="49" customFormat="1" x14ac:dyDescent="0.2">
      <c r="J110" s="60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</row>
    <row r="111" spans="10:37" s="49" customFormat="1" x14ac:dyDescent="0.2">
      <c r="J111" s="60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</row>
    <row r="112" spans="10:37" s="49" customFormat="1" x14ac:dyDescent="0.2">
      <c r="J112" s="60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</row>
    <row r="113" spans="10:37" s="49" customFormat="1" x14ac:dyDescent="0.2">
      <c r="J113" s="60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</row>
    <row r="114" spans="10:37" s="49" customFormat="1" x14ac:dyDescent="0.2">
      <c r="J114" s="60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</row>
    <row r="115" spans="10:37" s="49" customFormat="1" x14ac:dyDescent="0.2">
      <c r="J115" s="60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</row>
    <row r="116" spans="10:37" s="49" customFormat="1" x14ac:dyDescent="0.2">
      <c r="J116" s="60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</row>
    <row r="117" spans="10:37" s="49" customFormat="1" x14ac:dyDescent="0.2">
      <c r="J117" s="60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</row>
    <row r="118" spans="10:37" s="49" customFormat="1" x14ac:dyDescent="0.2">
      <c r="J118" s="60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</row>
    <row r="119" spans="10:37" s="49" customFormat="1" x14ac:dyDescent="0.2">
      <c r="J119" s="60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</row>
    <row r="120" spans="10:37" s="49" customFormat="1" x14ac:dyDescent="0.2">
      <c r="J120" s="60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</row>
    <row r="121" spans="10:37" s="49" customFormat="1" x14ac:dyDescent="0.2">
      <c r="J121" s="60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</row>
    <row r="122" spans="10:37" s="49" customFormat="1" x14ac:dyDescent="0.2">
      <c r="J122" s="60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</row>
    <row r="123" spans="10:37" s="49" customFormat="1" x14ac:dyDescent="0.2">
      <c r="J123" s="60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</row>
    <row r="124" spans="10:37" s="49" customFormat="1" x14ac:dyDescent="0.2">
      <c r="J124" s="60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</row>
    <row r="125" spans="10:37" s="49" customFormat="1" x14ac:dyDescent="0.2">
      <c r="J125" s="60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</row>
    <row r="126" spans="10:37" s="49" customFormat="1" x14ac:dyDescent="0.2">
      <c r="J126" s="60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</row>
    <row r="127" spans="10:37" s="49" customFormat="1" x14ac:dyDescent="0.2">
      <c r="J127" s="60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</row>
    <row r="128" spans="10:37" s="49" customFormat="1" x14ac:dyDescent="0.2">
      <c r="J128" s="60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</row>
    <row r="129" spans="10:37" s="49" customFormat="1" x14ac:dyDescent="0.2">
      <c r="J129" s="60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</row>
    <row r="130" spans="10:37" s="49" customFormat="1" x14ac:dyDescent="0.2">
      <c r="J130" s="60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</row>
    <row r="131" spans="10:37" s="49" customFormat="1" x14ac:dyDescent="0.2">
      <c r="J131" s="60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</row>
    <row r="132" spans="10:37" s="49" customFormat="1" x14ac:dyDescent="0.2">
      <c r="J132" s="60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</row>
    <row r="133" spans="10:37" s="49" customFormat="1" x14ac:dyDescent="0.2">
      <c r="J133" s="60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</row>
    <row r="134" spans="10:37" s="49" customFormat="1" x14ac:dyDescent="0.2">
      <c r="J134" s="60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</row>
    <row r="135" spans="10:37" s="49" customFormat="1" x14ac:dyDescent="0.2">
      <c r="J135" s="60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</row>
    <row r="136" spans="10:37" s="49" customFormat="1" x14ac:dyDescent="0.2">
      <c r="J136" s="60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</row>
    <row r="137" spans="10:37" s="49" customFormat="1" x14ac:dyDescent="0.2">
      <c r="J137" s="60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</row>
    <row r="138" spans="10:37" s="49" customFormat="1" x14ac:dyDescent="0.2">
      <c r="J138" s="60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</row>
    <row r="139" spans="10:37" s="49" customFormat="1" x14ac:dyDescent="0.2">
      <c r="J139" s="60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</row>
    <row r="140" spans="10:37" s="49" customFormat="1" x14ac:dyDescent="0.2">
      <c r="J140" s="60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</row>
    <row r="141" spans="10:37" s="49" customFormat="1" x14ac:dyDescent="0.2">
      <c r="J141" s="60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</row>
    <row r="142" spans="10:37" s="49" customFormat="1" x14ac:dyDescent="0.2">
      <c r="J142" s="60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</row>
    <row r="143" spans="10:37" s="49" customFormat="1" x14ac:dyDescent="0.2">
      <c r="J143" s="60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</row>
    <row r="144" spans="10:37" s="49" customFormat="1" x14ac:dyDescent="0.2">
      <c r="J144" s="60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</row>
    <row r="145" spans="10:37" s="49" customFormat="1" x14ac:dyDescent="0.2">
      <c r="J145" s="60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</row>
    <row r="146" spans="10:37" s="49" customFormat="1" x14ac:dyDescent="0.2">
      <c r="J146" s="60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</row>
    <row r="147" spans="10:37" s="49" customFormat="1" x14ac:dyDescent="0.2">
      <c r="J147" s="60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</row>
    <row r="148" spans="10:37" s="49" customFormat="1" x14ac:dyDescent="0.2">
      <c r="J148" s="60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</row>
    <row r="149" spans="10:37" s="49" customFormat="1" x14ac:dyDescent="0.2">
      <c r="J149" s="60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</row>
    <row r="150" spans="10:37" s="49" customFormat="1" x14ac:dyDescent="0.2">
      <c r="J150" s="60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</row>
    <row r="151" spans="10:37" s="49" customFormat="1" x14ac:dyDescent="0.2">
      <c r="J151" s="60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</row>
    <row r="152" spans="10:37" s="49" customFormat="1" x14ac:dyDescent="0.2">
      <c r="J152" s="60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</row>
    <row r="153" spans="10:37" s="49" customFormat="1" x14ac:dyDescent="0.2">
      <c r="J153" s="60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</row>
    <row r="154" spans="10:37" s="49" customFormat="1" x14ac:dyDescent="0.2">
      <c r="J154" s="60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</row>
    <row r="155" spans="10:37" s="49" customFormat="1" x14ac:dyDescent="0.2">
      <c r="J155" s="60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</row>
    <row r="156" spans="10:37" s="49" customFormat="1" x14ac:dyDescent="0.2">
      <c r="J156" s="60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</row>
    <row r="157" spans="10:37" s="49" customFormat="1" x14ac:dyDescent="0.2">
      <c r="J157" s="60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</row>
    <row r="158" spans="10:37" s="49" customFormat="1" x14ac:dyDescent="0.2">
      <c r="J158" s="60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</row>
    <row r="159" spans="10:37" s="49" customFormat="1" x14ac:dyDescent="0.2">
      <c r="J159" s="60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</row>
    <row r="160" spans="10:37" s="49" customFormat="1" x14ac:dyDescent="0.2">
      <c r="J160" s="60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</row>
    <row r="161" spans="10:37" s="49" customFormat="1" x14ac:dyDescent="0.2">
      <c r="J161" s="60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</row>
    <row r="162" spans="10:37" s="49" customFormat="1" x14ac:dyDescent="0.2">
      <c r="J162" s="60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</row>
    <row r="163" spans="10:37" s="49" customFormat="1" x14ac:dyDescent="0.2">
      <c r="J163" s="60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</row>
    <row r="164" spans="10:37" s="49" customFormat="1" x14ac:dyDescent="0.2">
      <c r="J164" s="60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</row>
    <row r="165" spans="10:37" s="49" customFormat="1" x14ac:dyDescent="0.2">
      <c r="J165" s="60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</row>
    <row r="166" spans="10:37" s="49" customFormat="1" x14ac:dyDescent="0.2">
      <c r="J166" s="60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</row>
    <row r="167" spans="10:37" s="49" customFormat="1" x14ac:dyDescent="0.2">
      <c r="J167" s="60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</row>
    <row r="168" spans="10:37" s="49" customFormat="1" x14ac:dyDescent="0.2">
      <c r="J168" s="60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</row>
    <row r="169" spans="10:37" s="49" customFormat="1" x14ac:dyDescent="0.2">
      <c r="J169" s="60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</row>
    <row r="170" spans="10:37" s="49" customFormat="1" x14ac:dyDescent="0.2">
      <c r="J170" s="60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</row>
    <row r="171" spans="10:37" s="49" customFormat="1" x14ac:dyDescent="0.2">
      <c r="J171" s="60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</row>
    <row r="172" spans="10:37" s="49" customFormat="1" x14ac:dyDescent="0.2">
      <c r="J172" s="60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</row>
    <row r="173" spans="10:37" s="49" customFormat="1" x14ac:dyDescent="0.2">
      <c r="J173" s="60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</row>
    <row r="174" spans="10:37" s="49" customFormat="1" x14ac:dyDescent="0.2">
      <c r="J174" s="60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</row>
    <row r="175" spans="10:37" s="49" customFormat="1" x14ac:dyDescent="0.2">
      <c r="J175" s="60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</row>
    <row r="176" spans="10:37" s="49" customFormat="1" x14ac:dyDescent="0.2">
      <c r="J176" s="60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</row>
    <row r="177" spans="10:37" s="49" customFormat="1" x14ac:dyDescent="0.2">
      <c r="J177" s="60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</row>
    <row r="178" spans="10:37" s="49" customFormat="1" x14ac:dyDescent="0.2">
      <c r="J178" s="60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</row>
    <row r="179" spans="10:37" s="49" customFormat="1" x14ac:dyDescent="0.2">
      <c r="J179" s="60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</row>
    <row r="180" spans="10:37" s="49" customFormat="1" x14ac:dyDescent="0.2">
      <c r="J180" s="60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</row>
    <row r="181" spans="10:37" s="49" customFormat="1" x14ac:dyDescent="0.2">
      <c r="J181" s="60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</row>
    <row r="182" spans="10:37" s="49" customFormat="1" x14ac:dyDescent="0.2">
      <c r="J182" s="60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</row>
    <row r="183" spans="10:37" s="49" customFormat="1" x14ac:dyDescent="0.2">
      <c r="J183" s="60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</row>
    <row r="184" spans="10:37" s="49" customFormat="1" x14ac:dyDescent="0.2">
      <c r="J184" s="60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</row>
    <row r="185" spans="10:37" s="49" customFormat="1" x14ac:dyDescent="0.2">
      <c r="J185" s="60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</row>
    <row r="186" spans="10:37" s="49" customFormat="1" x14ac:dyDescent="0.2">
      <c r="J186" s="60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</row>
    <row r="187" spans="10:37" s="49" customFormat="1" x14ac:dyDescent="0.2">
      <c r="J187" s="60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</row>
    <row r="188" spans="10:37" s="49" customFormat="1" x14ac:dyDescent="0.2">
      <c r="J188" s="60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</row>
    <row r="189" spans="10:37" s="49" customFormat="1" x14ac:dyDescent="0.2">
      <c r="J189" s="60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</row>
    <row r="190" spans="10:37" s="49" customFormat="1" x14ac:dyDescent="0.2">
      <c r="J190" s="60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</row>
    <row r="191" spans="10:37" s="49" customFormat="1" x14ac:dyDescent="0.2">
      <c r="J191" s="60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</row>
    <row r="192" spans="10:37" s="49" customFormat="1" x14ac:dyDescent="0.2">
      <c r="J192" s="60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</row>
    <row r="193" spans="10:37" s="49" customFormat="1" x14ac:dyDescent="0.2">
      <c r="J193" s="60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</row>
    <row r="194" spans="10:37" s="49" customFormat="1" x14ac:dyDescent="0.2">
      <c r="J194" s="60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</row>
    <row r="195" spans="10:37" s="49" customFormat="1" x14ac:dyDescent="0.2">
      <c r="J195" s="60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</row>
    <row r="196" spans="10:37" s="49" customFormat="1" x14ac:dyDescent="0.2">
      <c r="J196" s="60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</row>
    <row r="197" spans="10:37" s="49" customFormat="1" x14ac:dyDescent="0.2">
      <c r="J197" s="60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</row>
    <row r="198" spans="10:37" s="49" customFormat="1" x14ac:dyDescent="0.2">
      <c r="J198" s="60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</row>
    <row r="199" spans="10:37" s="49" customFormat="1" x14ac:dyDescent="0.2">
      <c r="J199" s="60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</row>
    <row r="200" spans="10:37" s="49" customFormat="1" x14ac:dyDescent="0.2">
      <c r="J200" s="60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</row>
    <row r="201" spans="10:37" s="49" customFormat="1" x14ac:dyDescent="0.2">
      <c r="J201" s="60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</row>
    <row r="202" spans="10:37" s="49" customFormat="1" x14ac:dyDescent="0.2">
      <c r="J202" s="60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</row>
    <row r="203" spans="10:37" s="49" customFormat="1" x14ac:dyDescent="0.2">
      <c r="J203" s="60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</row>
    <row r="204" spans="10:37" s="49" customFormat="1" x14ac:dyDescent="0.2">
      <c r="J204" s="60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</row>
    <row r="205" spans="10:37" s="49" customFormat="1" x14ac:dyDescent="0.2">
      <c r="J205" s="60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</row>
    <row r="206" spans="10:37" s="49" customFormat="1" x14ac:dyDescent="0.2">
      <c r="J206" s="60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</row>
    <row r="207" spans="10:37" s="49" customFormat="1" x14ac:dyDescent="0.2">
      <c r="J207" s="60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</row>
    <row r="208" spans="10:37" s="49" customFormat="1" x14ac:dyDescent="0.2">
      <c r="J208" s="60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</row>
    <row r="209" spans="10:37" s="49" customFormat="1" x14ac:dyDescent="0.2">
      <c r="J209" s="60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</row>
    <row r="210" spans="10:37" s="49" customFormat="1" x14ac:dyDescent="0.2">
      <c r="J210" s="60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</row>
    <row r="211" spans="10:37" s="49" customFormat="1" x14ac:dyDescent="0.2">
      <c r="J211" s="60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</row>
    <row r="212" spans="10:37" s="49" customFormat="1" x14ac:dyDescent="0.2">
      <c r="J212" s="60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</row>
    <row r="213" spans="10:37" s="49" customFormat="1" x14ac:dyDescent="0.2">
      <c r="J213" s="60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</row>
    <row r="214" spans="10:37" s="49" customFormat="1" x14ac:dyDescent="0.2">
      <c r="J214" s="60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</row>
    <row r="215" spans="10:37" s="49" customFormat="1" x14ac:dyDescent="0.2">
      <c r="J215" s="60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</row>
    <row r="216" spans="10:37" s="49" customFormat="1" x14ac:dyDescent="0.2">
      <c r="J216" s="60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</row>
    <row r="217" spans="10:37" s="49" customFormat="1" x14ac:dyDescent="0.2">
      <c r="J217" s="60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</row>
    <row r="218" spans="10:37" s="49" customFormat="1" x14ac:dyDescent="0.2">
      <c r="J218" s="60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</row>
    <row r="219" spans="10:37" s="49" customFormat="1" x14ac:dyDescent="0.2">
      <c r="J219" s="60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</row>
    <row r="220" spans="10:37" s="49" customFormat="1" x14ac:dyDescent="0.2">
      <c r="J220" s="60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</row>
    <row r="221" spans="10:37" s="49" customFormat="1" x14ac:dyDescent="0.2">
      <c r="J221" s="60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</row>
    <row r="222" spans="10:37" s="49" customFormat="1" x14ac:dyDescent="0.2">
      <c r="J222" s="60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</row>
    <row r="223" spans="10:37" s="49" customFormat="1" x14ac:dyDescent="0.2">
      <c r="J223" s="60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</row>
    <row r="224" spans="10:37" s="49" customFormat="1" x14ac:dyDescent="0.2">
      <c r="J224" s="60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</row>
    <row r="225" spans="3:37" s="49" customFormat="1" x14ac:dyDescent="0.2">
      <c r="J225" s="60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</row>
    <row r="226" spans="3:37" s="49" customFormat="1" x14ac:dyDescent="0.2">
      <c r="J226" s="60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</row>
    <row r="227" spans="3:37" s="49" customFormat="1" x14ac:dyDescent="0.2">
      <c r="J227" s="60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</row>
    <row r="228" spans="3:37" s="49" customFormat="1" x14ac:dyDescent="0.2">
      <c r="J228" s="60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</row>
    <row r="229" spans="3:37" s="49" customFormat="1" x14ac:dyDescent="0.2">
      <c r="C229" s="50"/>
      <c r="D229" s="53"/>
      <c r="E229" s="53"/>
      <c r="F229" s="53"/>
      <c r="G229" s="53"/>
      <c r="H229" s="53"/>
      <c r="I229" s="52"/>
      <c r="J229" s="60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</row>
    <row r="230" spans="3:37" s="49" customFormat="1" x14ac:dyDescent="0.2">
      <c r="C230" s="50"/>
      <c r="D230" s="53"/>
      <c r="E230" s="53"/>
      <c r="F230" s="53"/>
      <c r="G230" s="53"/>
      <c r="H230" s="53"/>
      <c r="I230" s="52"/>
      <c r="J230" s="60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</row>
    <row r="231" spans="3:37" s="49" customFormat="1" x14ac:dyDescent="0.2">
      <c r="C231" s="50"/>
      <c r="D231" s="53"/>
      <c r="E231" s="53"/>
      <c r="F231" s="53"/>
      <c r="G231" s="53"/>
      <c r="H231" s="53"/>
      <c r="I231" s="52"/>
      <c r="J231" s="60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</row>
    <row r="232" spans="3:37" s="49" customFormat="1" x14ac:dyDescent="0.2">
      <c r="C232" s="50"/>
      <c r="D232" s="53"/>
      <c r="E232" s="53"/>
      <c r="F232" s="53"/>
      <c r="G232" s="53"/>
      <c r="H232" s="53"/>
      <c r="I232" s="52"/>
      <c r="J232" s="60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</row>
    <row r="233" spans="3:37" s="49" customFormat="1" x14ac:dyDescent="0.2">
      <c r="C233" s="50"/>
      <c r="D233" s="53"/>
      <c r="E233" s="53"/>
      <c r="F233" s="53"/>
      <c r="G233" s="53"/>
      <c r="H233" s="53"/>
      <c r="I233" s="52"/>
      <c r="J233" s="60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</row>
    <row r="234" spans="3:37" s="49" customFormat="1" x14ac:dyDescent="0.2">
      <c r="C234" s="50"/>
      <c r="D234" s="53"/>
      <c r="E234" s="53"/>
      <c r="F234" s="53"/>
      <c r="G234" s="53"/>
      <c r="H234" s="53"/>
      <c r="I234" s="52"/>
      <c r="J234" s="60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</row>
    <row r="235" spans="3:37" s="49" customFormat="1" x14ac:dyDescent="0.2">
      <c r="C235" s="50"/>
      <c r="D235" s="53"/>
      <c r="E235" s="53"/>
      <c r="F235" s="53"/>
      <c r="G235" s="53"/>
      <c r="H235" s="53"/>
      <c r="I235" s="52"/>
      <c r="J235" s="60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</row>
    <row r="236" spans="3:37" s="49" customFormat="1" x14ac:dyDescent="0.2">
      <c r="C236" s="50"/>
      <c r="D236" s="53"/>
      <c r="E236" s="53"/>
      <c r="F236" s="53"/>
      <c r="G236" s="53"/>
      <c r="H236" s="53"/>
      <c r="I236" s="52"/>
      <c r="J236" s="60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</row>
    <row r="237" spans="3:37" s="49" customFormat="1" x14ac:dyDescent="0.2">
      <c r="C237" s="50"/>
      <c r="D237" s="53"/>
      <c r="E237" s="53"/>
      <c r="F237" s="53"/>
      <c r="G237" s="53"/>
      <c r="H237" s="53"/>
      <c r="I237" s="52"/>
      <c r="J237" s="60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</row>
    <row r="238" spans="3:37" s="49" customFormat="1" x14ac:dyDescent="0.2">
      <c r="C238" s="50"/>
      <c r="D238" s="53"/>
      <c r="E238" s="53"/>
      <c r="F238" s="53"/>
      <c r="G238" s="53"/>
      <c r="H238" s="53"/>
      <c r="I238" s="52"/>
      <c r="J238" s="60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</row>
    <row r="239" spans="3:37" s="49" customFormat="1" x14ac:dyDescent="0.2">
      <c r="C239" s="50"/>
      <c r="D239" s="53"/>
      <c r="E239" s="53"/>
      <c r="F239" s="53"/>
      <c r="G239" s="53"/>
      <c r="H239" s="53"/>
      <c r="I239" s="52"/>
      <c r="J239" s="60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</row>
    <row r="240" spans="3:37" s="49" customFormat="1" x14ac:dyDescent="0.2">
      <c r="C240" s="50"/>
      <c r="D240" s="53"/>
      <c r="E240" s="53"/>
      <c r="F240" s="53"/>
      <c r="G240" s="53"/>
      <c r="H240" s="53"/>
      <c r="I240" s="52"/>
      <c r="J240" s="60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</row>
    <row r="241" spans="1:38" s="49" customFormat="1" x14ac:dyDescent="0.2">
      <c r="C241" s="50"/>
      <c r="D241" s="53"/>
      <c r="E241" s="53"/>
      <c r="F241" s="53"/>
      <c r="G241" s="53"/>
      <c r="H241" s="53"/>
      <c r="I241" s="52"/>
      <c r="J241" s="60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</row>
    <row r="242" spans="1:38" s="49" customFormat="1" x14ac:dyDescent="0.2">
      <c r="C242" s="50"/>
      <c r="D242" s="53"/>
      <c r="E242" s="53"/>
      <c r="F242" s="53"/>
      <c r="G242" s="53"/>
      <c r="H242" s="53"/>
      <c r="I242" s="52"/>
      <c r="J242" s="60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</row>
    <row r="243" spans="1:38" s="49" customFormat="1" x14ac:dyDescent="0.2">
      <c r="C243" s="50"/>
      <c r="D243" s="53"/>
      <c r="E243" s="53"/>
      <c r="F243" s="53"/>
      <c r="G243" s="53"/>
      <c r="H243" s="53"/>
      <c r="I243" s="52"/>
      <c r="J243" s="60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</row>
    <row r="244" spans="1:38" s="49" customFormat="1" x14ac:dyDescent="0.2">
      <c r="C244" s="50"/>
      <c r="D244" s="53"/>
      <c r="E244" s="53"/>
      <c r="F244" s="53"/>
      <c r="G244" s="53"/>
      <c r="H244" s="53"/>
      <c r="I244" s="52"/>
      <c r="J244" s="60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</row>
    <row r="245" spans="1:38" s="49" customFormat="1" x14ac:dyDescent="0.2">
      <c r="C245" s="50"/>
      <c r="D245" s="53"/>
      <c r="E245" s="53"/>
      <c r="F245" s="53"/>
      <c r="G245" s="53"/>
      <c r="H245" s="53"/>
      <c r="I245" s="52"/>
      <c r="J245" s="60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</row>
    <row r="246" spans="1:38" s="49" customFormat="1" x14ac:dyDescent="0.2">
      <c r="C246" s="50"/>
      <c r="D246" s="53"/>
      <c r="E246" s="53"/>
      <c r="F246" s="53"/>
      <c r="G246" s="53"/>
      <c r="H246" s="53"/>
      <c r="I246" s="52"/>
      <c r="J246" s="60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</row>
    <row r="247" spans="1:38" s="49" customFormat="1" x14ac:dyDescent="0.2">
      <c r="C247" s="50"/>
      <c r="D247" s="53"/>
      <c r="E247" s="53"/>
      <c r="F247" s="53"/>
      <c r="G247" s="53"/>
      <c r="H247" s="53"/>
      <c r="I247" s="52"/>
      <c r="J247" s="60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</row>
    <row r="248" spans="1:38" s="49" customFormat="1" x14ac:dyDescent="0.2">
      <c r="C248" s="50"/>
      <c r="D248" s="53"/>
      <c r="E248" s="53"/>
      <c r="F248" s="53"/>
      <c r="G248" s="53"/>
      <c r="H248" s="53"/>
      <c r="I248" s="52"/>
      <c r="J248" s="60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</row>
    <row r="249" spans="1:38" s="49" customFormat="1" x14ac:dyDescent="0.2">
      <c r="C249" s="50"/>
      <c r="D249" s="53"/>
      <c r="E249" s="53"/>
      <c r="F249" s="53"/>
      <c r="G249" s="53"/>
      <c r="H249" s="53"/>
      <c r="I249" s="52"/>
      <c r="J249" s="60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</row>
    <row r="250" spans="1:38" s="3" customFormat="1" x14ac:dyDescent="0.2">
      <c r="A250" s="49"/>
      <c r="C250" s="46"/>
      <c r="D250" s="47"/>
      <c r="E250" s="47"/>
      <c r="F250" s="47"/>
      <c r="G250" s="47"/>
      <c r="H250" s="47"/>
      <c r="I250" s="4"/>
      <c r="J250" s="60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49"/>
      <c r="AK250" s="49"/>
      <c r="AL250" s="49"/>
    </row>
    <row r="251" spans="1:38" s="3" customFormat="1" x14ac:dyDescent="0.2">
      <c r="A251" s="49"/>
      <c r="C251" s="46"/>
      <c r="D251" s="47"/>
      <c r="E251" s="47"/>
      <c r="F251" s="47"/>
      <c r="G251" s="47"/>
      <c r="H251" s="47"/>
      <c r="I251" s="4"/>
      <c r="J251" s="60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49"/>
      <c r="AK251" s="49"/>
      <c r="AL251" s="49"/>
    </row>
    <row r="252" spans="1:38" s="3" customFormat="1" x14ac:dyDescent="0.2">
      <c r="A252" s="49"/>
      <c r="C252" s="46"/>
      <c r="D252" s="47"/>
      <c r="E252" s="47"/>
      <c r="F252" s="47"/>
      <c r="G252" s="47"/>
      <c r="H252" s="47"/>
      <c r="I252" s="4"/>
      <c r="J252" s="60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49"/>
      <c r="AK252" s="49"/>
      <c r="AL252" s="49"/>
    </row>
    <row r="253" spans="1:38" s="3" customFormat="1" x14ac:dyDescent="0.2">
      <c r="A253" s="49"/>
      <c r="C253" s="46"/>
      <c r="D253" s="47"/>
      <c r="E253" s="47"/>
      <c r="F253" s="47"/>
      <c r="G253" s="47"/>
      <c r="H253" s="47"/>
      <c r="I253" s="4"/>
      <c r="J253" s="60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49"/>
      <c r="AK253" s="49"/>
      <c r="AL253" s="49"/>
    </row>
    <row r="254" spans="1:38" s="3" customFormat="1" x14ac:dyDescent="0.2">
      <c r="A254" s="49"/>
      <c r="C254" s="46"/>
      <c r="D254" s="47"/>
      <c r="E254" s="47"/>
      <c r="F254" s="47"/>
      <c r="G254" s="47"/>
      <c r="H254" s="47"/>
      <c r="I254" s="4"/>
      <c r="J254" s="60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49"/>
      <c r="AK254" s="49"/>
      <c r="AL254" s="49"/>
    </row>
    <row r="255" spans="1:38" s="3" customFormat="1" x14ac:dyDescent="0.2">
      <c r="A255" s="49"/>
      <c r="C255" s="46"/>
      <c r="D255" s="47"/>
      <c r="E255" s="47"/>
      <c r="F255" s="47"/>
      <c r="G255" s="47"/>
      <c r="H255" s="47"/>
      <c r="I255" s="4"/>
      <c r="J255" s="60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49"/>
      <c r="AK255" s="49"/>
      <c r="AL255" s="49"/>
    </row>
    <row r="256" spans="1:38" s="3" customFormat="1" x14ac:dyDescent="0.2">
      <c r="A256" s="49"/>
      <c r="C256" s="46"/>
      <c r="D256" s="47"/>
      <c r="E256" s="47"/>
      <c r="F256" s="47"/>
      <c r="G256" s="47"/>
      <c r="H256" s="47"/>
      <c r="I256" s="4"/>
      <c r="J256" s="60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49"/>
      <c r="AK256" s="49"/>
      <c r="AL256" s="49"/>
    </row>
    <row r="257" spans="1:38" s="3" customFormat="1" x14ac:dyDescent="0.2">
      <c r="A257" s="49"/>
      <c r="C257" s="46"/>
      <c r="D257" s="47"/>
      <c r="E257" s="47"/>
      <c r="F257" s="47"/>
      <c r="G257" s="47"/>
      <c r="H257" s="47"/>
      <c r="I257" s="4"/>
      <c r="J257" s="60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49"/>
      <c r="AK257" s="49"/>
      <c r="AL257" s="49"/>
    </row>
    <row r="258" spans="1:38" s="3" customFormat="1" x14ac:dyDescent="0.2">
      <c r="A258" s="49"/>
      <c r="C258" s="46"/>
      <c r="D258" s="47"/>
      <c r="E258" s="47"/>
      <c r="F258" s="47"/>
      <c r="G258" s="47"/>
      <c r="H258" s="47"/>
      <c r="I258" s="4"/>
      <c r="J258" s="60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49"/>
      <c r="AK258" s="49"/>
      <c r="AL258" s="49"/>
    </row>
    <row r="259" spans="1:38" s="3" customFormat="1" x14ac:dyDescent="0.2">
      <c r="A259" s="49"/>
      <c r="C259" s="46"/>
      <c r="D259" s="47"/>
      <c r="E259" s="47"/>
      <c r="F259" s="47"/>
      <c r="G259" s="47"/>
      <c r="H259" s="47"/>
      <c r="I259" s="4"/>
      <c r="J259" s="60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49"/>
      <c r="AK259" s="49"/>
      <c r="AL259" s="49"/>
    </row>
    <row r="260" spans="1:38" s="3" customFormat="1" x14ac:dyDescent="0.2">
      <c r="A260" s="49"/>
      <c r="C260" s="46"/>
      <c r="D260" s="47"/>
      <c r="E260" s="47"/>
      <c r="F260" s="47"/>
      <c r="G260" s="47"/>
      <c r="H260" s="47"/>
      <c r="I260" s="4"/>
      <c r="J260" s="60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49"/>
      <c r="AK260" s="49"/>
      <c r="AL260" s="49"/>
    </row>
    <row r="261" spans="1:38" s="3" customFormat="1" x14ac:dyDescent="0.2">
      <c r="A261" s="49"/>
      <c r="C261" s="46"/>
      <c r="D261" s="47"/>
      <c r="E261" s="47"/>
      <c r="F261" s="47"/>
      <c r="G261" s="47"/>
      <c r="H261" s="47"/>
      <c r="I261" s="4"/>
      <c r="J261" s="60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49"/>
      <c r="AK261" s="49"/>
      <c r="AL261" s="49"/>
    </row>
    <row r="262" spans="1:38" s="3" customFormat="1" x14ac:dyDescent="0.2">
      <c r="A262" s="49"/>
      <c r="C262" s="46"/>
      <c r="D262" s="47"/>
      <c r="E262" s="47"/>
      <c r="F262" s="47"/>
      <c r="G262" s="47"/>
      <c r="H262" s="47"/>
      <c r="I262" s="4"/>
      <c r="J262" s="60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49"/>
      <c r="AK262" s="49"/>
      <c r="AL262" s="49"/>
    </row>
    <row r="263" spans="1:38" s="3" customFormat="1" x14ac:dyDescent="0.2">
      <c r="A263" s="49"/>
      <c r="C263" s="46"/>
      <c r="D263" s="47"/>
      <c r="E263" s="47"/>
      <c r="F263" s="47"/>
      <c r="G263" s="47"/>
      <c r="H263" s="47"/>
      <c r="I263" s="4"/>
      <c r="J263" s="60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49"/>
      <c r="AK263" s="49"/>
      <c r="AL263" s="49"/>
    </row>
    <row r="264" spans="1:38" s="3" customFormat="1" x14ac:dyDescent="0.2">
      <c r="A264" s="49"/>
      <c r="C264" s="46"/>
      <c r="D264" s="47"/>
      <c r="E264" s="47"/>
      <c r="F264" s="47"/>
      <c r="G264" s="47"/>
      <c r="H264" s="47"/>
      <c r="I264" s="4"/>
      <c r="J264" s="60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49"/>
      <c r="AK264" s="49"/>
      <c r="AL264" s="49"/>
    </row>
    <row r="265" spans="1:38" s="3" customFormat="1" x14ac:dyDescent="0.2">
      <c r="A265" s="49"/>
      <c r="C265" s="46"/>
      <c r="D265" s="47"/>
      <c r="E265" s="47"/>
      <c r="F265" s="47"/>
      <c r="G265" s="47"/>
      <c r="H265" s="47"/>
      <c r="I265" s="4"/>
      <c r="J265" s="60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49"/>
      <c r="AK265" s="49"/>
      <c r="AL265" s="49"/>
    </row>
    <row r="266" spans="1:38" s="3" customFormat="1" x14ac:dyDescent="0.2">
      <c r="A266" s="49"/>
      <c r="C266" s="46"/>
      <c r="D266" s="47"/>
      <c r="E266" s="47"/>
      <c r="F266" s="47"/>
      <c r="G266" s="47"/>
      <c r="H266" s="47"/>
      <c r="I266" s="4"/>
      <c r="J266" s="60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49"/>
      <c r="AK266" s="49"/>
      <c r="AL266" s="49"/>
    </row>
    <row r="267" spans="1:38" s="3" customFormat="1" x14ac:dyDescent="0.2">
      <c r="A267" s="49"/>
      <c r="C267" s="46"/>
      <c r="D267" s="47"/>
      <c r="E267" s="47"/>
      <c r="F267" s="47"/>
      <c r="G267" s="47"/>
      <c r="H267" s="47"/>
      <c r="I267" s="4"/>
      <c r="J267" s="60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49"/>
      <c r="AK267" s="49"/>
      <c r="AL267" s="49"/>
    </row>
    <row r="268" spans="1:38" s="3" customFormat="1" x14ac:dyDescent="0.2">
      <c r="A268" s="49"/>
      <c r="C268" s="46"/>
      <c r="D268" s="47"/>
      <c r="E268" s="47"/>
      <c r="F268" s="47"/>
      <c r="G268" s="47"/>
      <c r="H268" s="47"/>
      <c r="I268" s="4"/>
      <c r="J268" s="60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49"/>
      <c r="AK268" s="49"/>
      <c r="AL268" s="49"/>
    </row>
    <row r="269" spans="1:38" s="3" customFormat="1" x14ac:dyDescent="0.2">
      <c r="A269" s="49"/>
      <c r="C269" s="46"/>
      <c r="D269" s="47"/>
      <c r="E269" s="47"/>
      <c r="F269" s="47"/>
      <c r="G269" s="47"/>
      <c r="H269" s="47"/>
      <c r="I269" s="4"/>
      <c r="J269" s="60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49"/>
      <c r="AK269" s="49"/>
      <c r="AL269" s="49"/>
    </row>
    <row r="270" spans="1:38" s="3" customFormat="1" x14ac:dyDescent="0.2">
      <c r="A270" s="49"/>
      <c r="C270" s="46"/>
      <c r="D270" s="47"/>
      <c r="E270" s="47"/>
      <c r="F270" s="47"/>
      <c r="G270" s="47"/>
      <c r="H270" s="47"/>
      <c r="I270" s="4"/>
      <c r="J270" s="60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49"/>
      <c r="AK270" s="49"/>
      <c r="AL270" s="49"/>
    </row>
    <row r="271" spans="1:38" s="3" customFormat="1" x14ac:dyDescent="0.2">
      <c r="A271" s="49"/>
      <c r="C271" s="46"/>
      <c r="D271" s="47"/>
      <c r="E271" s="47"/>
      <c r="F271" s="47"/>
      <c r="G271" s="47"/>
      <c r="H271" s="47"/>
      <c r="I271" s="4"/>
      <c r="J271" s="60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49"/>
      <c r="AK271" s="49"/>
      <c r="AL271" s="49"/>
    </row>
    <row r="272" spans="1:38" s="3" customFormat="1" x14ac:dyDescent="0.2">
      <c r="A272" s="49"/>
      <c r="C272" s="46"/>
      <c r="D272" s="47"/>
      <c r="E272" s="47"/>
      <c r="F272" s="47"/>
      <c r="G272" s="47"/>
      <c r="H272" s="47"/>
      <c r="I272" s="4"/>
      <c r="J272" s="60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49"/>
      <c r="AK272" s="49"/>
      <c r="AL272" s="49"/>
    </row>
    <row r="273" spans="1:38" s="3" customFormat="1" x14ac:dyDescent="0.2">
      <c r="A273" s="49"/>
      <c r="C273" s="46"/>
      <c r="D273" s="47"/>
      <c r="E273" s="47"/>
      <c r="F273" s="47"/>
      <c r="G273" s="47"/>
      <c r="H273" s="47"/>
      <c r="I273" s="4"/>
      <c r="J273" s="60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49"/>
      <c r="AK273" s="49"/>
      <c r="AL273" s="49"/>
    </row>
    <row r="274" spans="1:38" s="3" customFormat="1" x14ac:dyDescent="0.2">
      <c r="A274" s="49"/>
      <c r="C274" s="46"/>
      <c r="D274" s="47"/>
      <c r="E274" s="47"/>
      <c r="F274" s="47"/>
      <c r="G274" s="47"/>
      <c r="H274" s="47"/>
      <c r="I274" s="4"/>
      <c r="J274" s="60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49"/>
      <c r="AK274" s="49"/>
      <c r="AL274" s="49"/>
    </row>
  </sheetData>
  <mergeCells count="18">
    <mergeCell ref="B20:B23"/>
    <mergeCell ref="C20:C23"/>
    <mergeCell ref="B13:B14"/>
    <mergeCell ref="C13:C14"/>
    <mergeCell ref="B11:B12"/>
    <mergeCell ref="C11:C12"/>
    <mergeCell ref="B15:B17"/>
    <mergeCell ref="C15:C17"/>
    <mergeCell ref="B18:B19"/>
    <mergeCell ref="C18:C19"/>
    <mergeCell ref="G6:G8"/>
    <mergeCell ref="I6:I7"/>
    <mergeCell ref="B9:B10"/>
    <mergeCell ref="C9:C10"/>
    <mergeCell ref="H6:H8"/>
    <mergeCell ref="B6:B8"/>
    <mergeCell ref="D6:D8"/>
    <mergeCell ref="F6:F8"/>
  </mergeCells>
  <hyperlinks>
    <hyperlink ref="J10" r:id="rId1" location="fund-data" xr:uid="{814A9970-6ED9-451A-BAA2-8979B8505214}"/>
    <hyperlink ref="J19" r:id="rId2" xr:uid="{FF53D24E-3555-4D4A-823D-C9E2029269F0}"/>
    <hyperlink ref="J13" r:id="rId3" xr:uid="{F2053472-BBFD-4975-9472-F2B3267678D5}"/>
    <hyperlink ref="J12" r:id="rId4" xr:uid="{34B5F007-9463-46C8-B368-848A7D6ACAA6}"/>
    <hyperlink ref="J11" r:id="rId5" xr:uid="{056C0893-72C7-4B1A-AC53-CC0F66A80615}"/>
    <hyperlink ref="J15" r:id="rId6" xr:uid="{D1EC5444-F0EB-4628-941B-8DC806C0D1D9}"/>
    <hyperlink ref="J17" r:id="rId7" location="/" xr:uid="{8083D164-67FF-44D1-AFF8-E0C3139DB41B}"/>
    <hyperlink ref="J18" r:id="rId8" xr:uid="{85A63358-8EB8-4B38-97AA-F470F464757C}"/>
  </hyperlinks>
  <pageMargins left="0.7" right="0.7" top="0.78740157499999996" bottom="0.78740157499999996" header="0.3" footer="0.3"/>
  <pageSetup paperSize="9" orientation="portrait" r:id="rId9"/>
  <drawing r:id="rId10"/>
  <legacyDrawing r:id="rId11"/>
  <oleObjects>
    <mc:AlternateContent xmlns:mc="http://schemas.openxmlformats.org/markup-compatibility/2006">
      <mc:Choice Requires="x14">
        <oleObject progId="FoxitPhantomPDF.Document" shapeId="14337" r:id="rId12">
          <objectPr defaultSize="0" autoPict="0" r:id="rId13">
            <anchor moveWithCells="1">
              <from>
                <xdr:col>1</xdr:col>
                <xdr:colOff>38100</xdr:colOff>
                <xdr:row>69</xdr:row>
                <xdr:rowOff>28575</xdr:rowOff>
              </from>
              <to>
                <xdr:col>3</xdr:col>
                <xdr:colOff>1724025</xdr:colOff>
                <xdr:row>93</xdr:row>
                <xdr:rowOff>9525</xdr:rowOff>
              </to>
            </anchor>
          </objectPr>
        </oleObject>
      </mc:Choice>
      <mc:Fallback>
        <oleObject progId="FoxitPhantomPDF.Document" shapeId="14337" r:id="rId1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CAFDE-C34C-4AF7-918B-4A50E6C3E4AE}">
  <dimension ref="A1:AX279"/>
  <sheetViews>
    <sheetView tabSelected="1" topLeftCell="A7" workbookViewId="0">
      <selection activeCell="B45" sqref="B45"/>
    </sheetView>
  </sheetViews>
  <sheetFormatPr baseColWidth="10" defaultRowHeight="12.75" x14ac:dyDescent="0.2"/>
  <cols>
    <col min="1" max="1" width="13.85546875" style="49" bestFit="1" customWidth="1"/>
    <col min="2" max="2" width="12.85546875" style="49" bestFit="1" customWidth="1"/>
    <col min="3" max="3" width="16.42578125" style="49" bestFit="1" customWidth="1"/>
    <col min="4" max="8" width="6.140625" style="49" bestFit="1" customWidth="1"/>
    <col min="9" max="9" width="5.85546875" style="49" customWidth="1"/>
    <col min="10" max="10" width="10.7109375" style="49" customWidth="1"/>
    <col min="11" max="11" width="43.85546875" bestFit="1" customWidth="1"/>
    <col min="12" max="12" width="10.42578125" style="1" bestFit="1" customWidth="1"/>
    <col min="13" max="13" width="6.140625" style="1" bestFit="1" customWidth="1"/>
    <col min="14" max="17" width="6.85546875" style="1" bestFit="1" customWidth="1"/>
    <col min="18" max="18" width="10.7109375" style="57" customWidth="1"/>
    <col min="19" max="19" width="10" style="57" bestFit="1" customWidth="1"/>
    <col min="20" max="20" width="10.42578125" style="2" bestFit="1" customWidth="1"/>
    <col min="21" max="22" width="9.28515625" style="4" bestFit="1" customWidth="1"/>
    <col min="23" max="23" width="9.28515625" style="2" bestFit="1" customWidth="1"/>
    <col min="24" max="24" width="9.28515625" style="52" bestFit="1" customWidth="1"/>
    <col min="25" max="25" width="9" style="52" bestFit="1" customWidth="1"/>
    <col min="26" max="26" width="3.5703125" style="52" bestFit="1" customWidth="1"/>
    <col min="27" max="47" width="11.42578125" style="52"/>
    <col min="48" max="50" width="11.42578125" style="49"/>
  </cols>
  <sheetData>
    <row r="1" spans="1:50" s="49" customFormat="1" x14ac:dyDescent="0.2">
      <c r="L1" s="69"/>
      <c r="M1" s="69"/>
      <c r="N1" s="69"/>
      <c r="O1" s="50"/>
      <c r="P1" s="50"/>
      <c r="Q1" s="50"/>
      <c r="R1" s="57"/>
      <c r="S1" s="57"/>
      <c r="T1" s="51"/>
      <c r="U1" s="52"/>
      <c r="V1" s="52"/>
      <c r="W1" s="51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</row>
    <row r="2" spans="1:50" s="49" customFormat="1" x14ac:dyDescent="0.2">
      <c r="L2" s="69"/>
      <c r="M2" s="69"/>
      <c r="N2" s="69"/>
      <c r="O2" s="50"/>
      <c r="P2" s="50"/>
      <c r="Q2" s="50"/>
      <c r="R2" s="57"/>
      <c r="S2" s="57"/>
      <c r="T2" s="51"/>
      <c r="U2" s="52"/>
      <c r="V2" s="52"/>
      <c r="W2" s="51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</row>
    <row r="3" spans="1:50" s="49" customFormat="1" x14ac:dyDescent="0.2">
      <c r="L3" s="69"/>
      <c r="M3" s="69"/>
      <c r="N3" s="69"/>
      <c r="O3" s="50"/>
      <c r="P3" s="50"/>
      <c r="Q3" s="50"/>
      <c r="R3" s="57"/>
      <c r="S3" s="57"/>
      <c r="T3" s="51"/>
      <c r="U3" s="52"/>
      <c r="V3" s="52"/>
      <c r="W3" s="51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</row>
    <row r="4" spans="1:50" s="49" customFormat="1" x14ac:dyDescent="0.2">
      <c r="L4" s="69"/>
      <c r="M4" s="69"/>
      <c r="N4" s="69"/>
      <c r="O4" s="50"/>
      <c r="P4" s="50"/>
      <c r="Q4" s="50"/>
      <c r="R4" s="57"/>
      <c r="S4" s="57"/>
      <c r="T4" s="51"/>
      <c r="U4" s="52"/>
      <c r="V4" s="52"/>
      <c r="W4" s="51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</row>
    <row r="5" spans="1:50" s="49" customFormat="1" ht="13.5" thickBot="1" x14ac:dyDescent="0.25">
      <c r="L5" s="69"/>
      <c r="M5" s="69"/>
      <c r="N5" s="69"/>
      <c r="O5" s="50"/>
      <c r="P5" s="50"/>
      <c r="Q5" s="50"/>
      <c r="R5" s="57"/>
      <c r="S5" s="57"/>
      <c r="T5" s="51"/>
      <c r="U5" s="52"/>
      <c r="V5" s="52"/>
      <c r="W5" s="51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</row>
    <row r="6" spans="1:50" s="49" customFormat="1" ht="14.25" customHeight="1" thickBot="1" x14ac:dyDescent="0.25">
      <c r="D6" s="116" t="s">
        <v>81</v>
      </c>
      <c r="E6" s="117" t="s">
        <v>82</v>
      </c>
      <c r="L6" s="69"/>
      <c r="M6" s="69"/>
      <c r="N6" s="69"/>
      <c r="O6" s="50"/>
      <c r="P6" s="50"/>
      <c r="Q6" s="50"/>
      <c r="R6" s="57"/>
      <c r="S6" s="57"/>
      <c r="T6" s="51"/>
      <c r="U6" s="52"/>
      <c r="V6" s="52"/>
      <c r="W6" s="51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</row>
    <row r="7" spans="1:50" s="49" customFormat="1" ht="14.25" x14ac:dyDescent="0.25">
      <c r="C7" s="122" t="s">
        <v>78</v>
      </c>
      <c r="D7" s="118">
        <v>0.05</v>
      </c>
      <c r="E7" s="119">
        <v>0.2</v>
      </c>
      <c r="F7" s="110"/>
      <c r="N7" s="50"/>
      <c r="O7" s="50"/>
      <c r="P7" s="50"/>
      <c r="Q7" s="57"/>
      <c r="R7" s="53"/>
      <c r="S7" s="53"/>
      <c r="T7" s="52"/>
      <c r="U7" s="52"/>
      <c r="V7" s="53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</row>
    <row r="8" spans="1:50" s="49" customFormat="1" ht="15" thickBot="1" x14ac:dyDescent="0.3">
      <c r="C8" s="123" t="s">
        <v>79</v>
      </c>
      <c r="D8" s="120">
        <f>D7/2</f>
        <v>2.5000000000000001E-2</v>
      </c>
      <c r="E8" s="121">
        <f>E7/2</f>
        <v>0.1</v>
      </c>
      <c r="F8" s="110"/>
      <c r="N8" s="50"/>
      <c r="O8" s="50"/>
      <c r="P8" s="50"/>
      <c r="Q8" s="57"/>
      <c r="R8" s="53"/>
      <c r="S8" s="53"/>
      <c r="T8" s="52"/>
      <c r="U8" s="52"/>
      <c r="V8" s="53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</row>
    <row r="9" spans="1:50" s="49" customFormat="1" ht="13.5" thickBot="1" x14ac:dyDescent="0.25">
      <c r="L9" s="50"/>
      <c r="M9" s="50"/>
      <c r="N9" s="50"/>
      <c r="O9" s="50"/>
      <c r="P9" s="50"/>
      <c r="Q9" s="50"/>
      <c r="R9" s="57"/>
      <c r="S9" s="57"/>
      <c r="T9" s="53"/>
      <c r="U9" s="52"/>
      <c r="V9" s="52"/>
      <c r="W9" s="53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  <c r="AU9" s="52"/>
    </row>
    <row r="10" spans="1:50" s="54" customFormat="1" ht="15" thickBot="1" x14ac:dyDescent="0.3">
      <c r="D10" s="52"/>
      <c r="E10" s="52"/>
      <c r="F10" s="52"/>
      <c r="G10" s="52"/>
      <c r="H10" s="52"/>
      <c r="I10" s="52"/>
      <c r="J10" s="49"/>
      <c r="K10" s="52"/>
      <c r="L10" s="55"/>
      <c r="M10" s="55"/>
      <c r="N10" s="55"/>
      <c r="O10" s="55"/>
      <c r="P10" s="55"/>
      <c r="Q10" s="55"/>
      <c r="R10" s="57"/>
      <c r="S10" s="138" t="s">
        <v>115</v>
      </c>
      <c r="T10" s="154" t="s">
        <v>114</v>
      </c>
      <c r="U10" s="155"/>
      <c r="V10" s="155"/>
      <c r="W10" s="155"/>
      <c r="X10" s="156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</row>
    <row r="11" spans="1:50" s="48" customFormat="1" ht="15" customHeight="1" thickBot="1" x14ac:dyDescent="0.3">
      <c r="A11" s="57"/>
      <c r="B11" s="145" t="s">
        <v>36</v>
      </c>
      <c r="C11" s="82" t="s">
        <v>31</v>
      </c>
      <c r="D11" s="157" t="s">
        <v>84</v>
      </c>
      <c r="E11" s="148" t="s">
        <v>80</v>
      </c>
      <c r="F11" s="149"/>
      <c r="G11" s="148" t="s">
        <v>83</v>
      </c>
      <c r="H11" s="149"/>
      <c r="I11" s="57"/>
      <c r="J11" s="57"/>
      <c r="K11" s="160" t="s">
        <v>37</v>
      </c>
      <c r="L11" s="152" t="s">
        <v>46</v>
      </c>
      <c r="M11" s="157" t="s">
        <v>84</v>
      </c>
      <c r="N11" s="148" t="s">
        <v>80</v>
      </c>
      <c r="O11" s="149"/>
      <c r="P11" s="148" t="s">
        <v>83</v>
      </c>
      <c r="Q11" s="149"/>
      <c r="R11" s="58"/>
      <c r="S11" s="139"/>
      <c r="T11" s="152" t="s">
        <v>46</v>
      </c>
      <c r="U11" s="148" t="s">
        <v>80</v>
      </c>
      <c r="V11" s="149"/>
      <c r="W11" s="148" t="s">
        <v>83</v>
      </c>
      <c r="X11" s="149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7"/>
      <c r="AO11" s="57"/>
      <c r="AP11" s="57"/>
    </row>
    <row r="12" spans="1:50" s="48" customFormat="1" ht="14.25" customHeight="1" thickBot="1" x14ac:dyDescent="0.3">
      <c r="A12" s="57"/>
      <c r="B12" s="146"/>
      <c r="C12" s="83" t="s">
        <v>34</v>
      </c>
      <c r="D12" s="158"/>
      <c r="E12" s="150"/>
      <c r="F12" s="151"/>
      <c r="G12" s="150"/>
      <c r="H12" s="151"/>
      <c r="I12" s="57"/>
      <c r="J12" s="57"/>
      <c r="K12" s="161"/>
      <c r="L12" s="153"/>
      <c r="M12" s="158"/>
      <c r="N12" s="150"/>
      <c r="O12" s="151"/>
      <c r="P12" s="150"/>
      <c r="Q12" s="151"/>
      <c r="R12" s="58"/>
      <c r="S12" s="139"/>
      <c r="T12" s="153"/>
      <c r="U12" s="150"/>
      <c r="V12" s="151"/>
      <c r="W12" s="150"/>
      <c r="X12" s="151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7"/>
      <c r="AO12" s="57"/>
      <c r="AP12" s="57"/>
    </row>
    <row r="13" spans="1:50" s="48" customFormat="1" ht="20.25" customHeight="1" thickBot="1" x14ac:dyDescent="0.25">
      <c r="A13" s="57"/>
      <c r="B13" s="147"/>
      <c r="C13" s="70" t="s">
        <v>33</v>
      </c>
      <c r="D13" s="159"/>
      <c r="E13" s="84" t="s">
        <v>81</v>
      </c>
      <c r="F13" s="85" t="s">
        <v>82</v>
      </c>
      <c r="G13" s="84" t="s">
        <v>81</v>
      </c>
      <c r="H13" s="85" t="s">
        <v>82</v>
      </c>
      <c r="I13" s="57"/>
      <c r="J13" s="57"/>
      <c r="K13" s="162"/>
      <c r="L13" s="70" t="s">
        <v>33</v>
      </c>
      <c r="M13" s="159"/>
      <c r="N13" s="84" t="s">
        <v>81</v>
      </c>
      <c r="O13" s="85" t="s">
        <v>82</v>
      </c>
      <c r="P13" s="84" t="s">
        <v>81</v>
      </c>
      <c r="Q13" s="85" t="s">
        <v>82</v>
      </c>
      <c r="R13" s="58"/>
      <c r="S13" s="133"/>
      <c r="T13" s="70" t="s">
        <v>33</v>
      </c>
      <c r="U13" s="84" t="s">
        <v>81</v>
      </c>
      <c r="V13" s="85" t="s">
        <v>82</v>
      </c>
      <c r="W13" s="84" t="s">
        <v>81</v>
      </c>
      <c r="X13" s="85" t="s">
        <v>82</v>
      </c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7"/>
    </row>
    <row r="14" spans="1:50" ht="14.25" x14ac:dyDescent="0.25">
      <c r="B14" s="140" t="s">
        <v>89</v>
      </c>
      <c r="C14" s="136">
        <f>Zielbild!C9</f>
        <v>0.05</v>
      </c>
      <c r="D14" s="167">
        <f>(S14+S15)/SUM(S14:S28)</f>
        <v>2.1495404180076567E-2</v>
      </c>
      <c r="E14" s="163">
        <f>IF(C14&gt;=$E$7,C14-$D$7,C14*-$E$7+C14)</f>
        <v>0.04</v>
      </c>
      <c r="F14" s="165">
        <f>IF(C14&gt;=$E$7,C14+$D$7,C14*$E$7+C14)</f>
        <v>6.0000000000000005E-2</v>
      </c>
      <c r="G14" s="163">
        <f>(E14-C14)*(D8/D7)+C14</f>
        <v>4.4999999999999998E-2</v>
      </c>
      <c r="H14" s="165">
        <f>(F14-C14)*(D8/D7)+C14</f>
        <v>5.5000000000000007E-2</v>
      </c>
      <c r="J14" s="57"/>
      <c r="K14" s="71" t="s">
        <v>44</v>
      </c>
      <c r="L14" s="96">
        <f>Zielbild!I9</f>
        <v>2.5000000000000001E-2</v>
      </c>
      <c r="M14" s="125">
        <f t="shared" ref="M14:M28" si="0">S14/SUM($S$14:$S$28)</f>
        <v>2.1495404180076567E-2</v>
      </c>
      <c r="N14" s="97">
        <f t="shared" ref="N14:N28" si="1">IF(L14&gt;=$E$7,L14-$D$7,L14*-$E$7+L14)</f>
        <v>0.02</v>
      </c>
      <c r="O14" s="98">
        <f t="shared" ref="O14:O28" si="2">IF(L14&gt;=$E$7,L14+$D$7,L14*$E$7+L14)</f>
        <v>3.0000000000000002E-2</v>
      </c>
      <c r="P14" s="97">
        <f>(N14-L14)*($D$8/$D$7)+L14</f>
        <v>2.2499999999999999E-2</v>
      </c>
      <c r="Q14" s="98">
        <f>(O14-L14)*($D$8/$D$7)+L14</f>
        <v>2.7500000000000004E-2</v>
      </c>
      <c r="S14" s="128">
        <v>8859.0400000000009</v>
      </c>
      <c r="T14" s="111">
        <f t="shared" ref="T14:T28" si="3">S14-L14*SUM($S$14:$S$28)</f>
        <v>-1444.3717499999984</v>
      </c>
      <c r="U14" s="111">
        <f t="shared" ref="U14:U28" si="4">$S14-N14*SUM($S$14:$S$28)</f>
        <v>616.3106000000007</v>
      </c>
      <c r="V14" s="111">
        <f t="shared" ref="V14:V28" si="5">$S14-O14*SUM($S$14:$S$28)</f>
        <v>-3505.0540999999994</v>
      </c>
      <c r="W14" s="111">
        <f t="shared" ref="W14:W28" si="6">$S14-P14*SUM($S$14:$S$28)</f>
        <v>-414.03057499999886</v>
      </c>
      <c r="X14" s="111">
        <f t="shared" ref="X14:X28" si="7">$S14-Q14*SUM($S$14:$S$28)</f>
        <v>-2474.7129249999998</v>
      </c>
      <c r="AP14" s="49"/>
      <c r="AQ14"/>
      <c r="AR14"/>
      <c r="AS14"/>
      <c r="AT14"/>
      <c r="AU14"/>
      <c r="AV14"/>
      <c r="AW14"/>
      <c r="AX14"/>
    </row>
    <row r="15" spans="1:50" ht="15" thickBot="1" x14ac:dyDescent="0.3">
      <c r="B15" s="142"/>
      <c r="C15" s="137"/>
      <c r="D15" s="168"/>
      <c r="E15" s="164"/>
      <c r="F15" s="166"/>
      <c r="G15" s="164"/>
      <c r="H15" s="166"/>
      <c r="J15" s="57"/>
      <c r="K15" s="74" t="s">
        <v>77</v>
      </c>
      <c r="L15" s="99">
        <f>Zielbild!I10</f>
        <v>2.5000000000000001E-2</v>
      </c>
      <c r="M15" s="126">
        <f t="shared" si="0"/>
        <v>0</v>
      </c>
      <c r="N15" s="100">
        <f t="shared" si="1"/>
        <v>0.02</v>
      </c>
      <c r="O15" s="101">
        <f t="shared" si="2"/>
        <v>3.0000000000000002E-2</v>
      </c>
      <c r="P15" s="100">
        <f t="shared" ref="P15:P28" si="8">(N15-L15)*($D$8/$D$7)+L15</f>
        <v>2.2499999999999999E-2</v>
      </c>
      <c r="Q15" s="101">
        <f t="shared" ref="Q15:Q28" si="9">(O15-L15)*($D$8/$D$7)+L15</f>
        <v>2.7500000000000004E-2</v>
      </c>
      <c r="S15" s="115">
        <v>0</v>
      </c>
      <c r="T15" s="112">
        <f t="shared" si="3"/>
        <v>-10303.411749999999</v>
      </c>
      <c r="U15" s="112">
        <f t="shared" si="4"/>
        <v>-8242.7294000000002</v>
      </c>
      <c r="V15" s="112">
        <f t="shared" si="5"/>
        <v>-12364.0941</v>
      </c>
      <c r="W15" s="112">
        <f t="shared" si="6"/>
        <v>-9273.0705749999997</v>
      </c>
      <c r="X15" s="112">
        <f t="shared" si="7"/>
        <v>-11333.752925000001</v>
      </c>
      <c r="AP15" s="49"/>
      <c r="AQ15"/>
      <c r="AR15"/>
      <c r="AS15"/>
      <c r="AT15"/>
      <c r="AU15"/>
      <c r="AV15"/>
      <c r="AW15"/>
      <c r="AX15"/>
    </row>
    <row r="16" spans="1:50" ht="14.25" x14ac:dyDescent="0.25">
      <c r="B16" s="140" t="s">
        <v>2</v>
      </c>
      <c r="C16" s="136">
        <f>Zielbild!C11</f>
        <v>0.05</v>
      </c>
      <c r="D16" s="167">
        <f>(S16+S17)/SUM(S14:S28)</f>
        <v>9.6243605910440299E-3</v>
      </c>
      <c r="E16" s="169">
        <f>IF(C16&gt;=$E$7,C16-$D$7,C16*-$E$7+C16)</f>
        <v>0.04</v>
      </c>
      <c r="F16" s="165">
        <f>IF(C16&gt;=$E$7,C16+$D$7,C16*$E$7+C16)</f>
        <v>6.0000000000000005E-2</v>
      </c>
      <c r="G16" s="169">
        <f>(E16-C16)*(D8/D7)+C16</f>
        <v>4.4999999999999998E-2</v>
      </c>
      <c r="H16" s="165">
        <f>(F16-C16)*(D8/D7)+C16</f>
        <v>5.5000000000000007E-2</v>
      </c>
      <c r="J16" s="57"/>
      <c r="K16" s="71" t="s">
        <v>45</v>
      </c>
      <c r="L16" s="96">
        <f>Zielbild!I11</f>
        <v>2.5000000000000001E-2</v>
      </c>
      <c r="M16" s="125">
        <f t="shared" si="0"/>
        <v>4.9062874731760579E-3</v>
      </c>
      <c r="N16" s="102">
        <f t="shared" si="1"/>
        <v>0.02</v>
      </c>
      <c r="O16" s="98">
        <f t="shared" si="2"/>
        <v>3.0000000000000002E-2</v>
      </c>
      <c r="P16" s="102">
        <f t="shared" si="8"/>
        <v>2.2499999999999999E-2</v>
      </c>
      <c r="Q16" s="98">
        <f t="shared" si="9"/>
        <v>2.7500000000000004E-2</v>
      </c>
      <c r="S16" s="128">
        <v>2022.06</v>
      </c>
      <c r="T16" s="111">
        <f t="shared" si="3"/>
        <v>-8281.3517499999998</v>
      </c>
      <c r="U16" s="111">
        <f t="shared" si="4"/>
        <v>-6220.6694000000007</v>
      </c>
      <c r="V16" s="111">
        <f t="shared" si="5"/>
        <v>-10342.034100000001</v>
      </c>
      <c r="W16" s="111">
        <f t="shared" si="6"/>
        <v>-7251.0105750000002</v>
      </c>
      <c r="X16" s="111">
        <f t="shared" si="7"/>
        <v>-9311.6929250000012</v>
      </c>
      <c r="AP16" s="49"/>
      <c r="AQ16"/>
      <c r="AR16"/>
      <c r="AS16"/>
      <c r="AT16"/>
      <c r="AU16"/>
      <c r="AV16"/>
      <c r="AW16"/>
      <c r="AX16"/>
    </row>
    <row r="17" spans="2:49" s="49" customFormat="1" ht="15" thickBot="1" x14ac:dyDescent="0.3">
      <c r="B17" s="142"/>
      <c r="C17" s="137"/>
      <c r="D17" s="168"/>
      <c r="E17" s="170"/>
      <c r="F17" s="166"/>
      <c r="G17" s="170"/>
      <c r="H17" s="166"/>
      <c r="J17" s="57"/>
      <c r="K17" s="74" t="s">
        <v>4</v>
      </c>
      <c r="L17" s="99">
        <f>Zielbild!I12</f>
        <v>2.5000000000000001E-2</v>
      </c>
      <c r="M17" s="126">
        <f t="shared" si="0"/>
        <v>4.7180731178679729E-3</v>
      </c>
      <c r="N17" s="103">
        <f t="shared" si="1"/>
        <v>0.02</v>
      </c>
      <c r="O17" s="101">
        <f t="shared" si="2"/>
        <v>3.0000000000000002E-2</v>
      </c>
      <c r="P17" s="103">
        <f t="shared" si="8"/>
        <v>2.2499999999999999E-2</v>
      </c>
      <c r="Q17" s="101">
        <f t="shared" si="9"/>
        <v>2.7500000000000004E-2</v>
      </c>
      <c r="S17" s="115">
        <v>1944.49</v>
      </c>
      <c r="T17" s="112">
        <f t="shared" si="3"/>
        <v>-8358.9217499999995</v>
      </c>
      <c r="U17" s="112">
        <f t="shared" si="4"/>
        <v>-6298.2394000000004</v>
      </c>
      <c r="V17" s="112">
        <f t="shared" si="5"/>
        <v>-10419.6041</v>
      </c>
      <c r="W17" s="112">
        <f t="shared" si="6"/>
        <v>-7328.580575</v>
      </c>
      <c r="X17" s="112">
        <f t="shared" si="7"/>
        <v>-9389.2629250000009</v>
      </c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</row>
    <row r="18" spans="2:49" s="49" customFormat="1" ht="14.25" x14ac:dyDescent="0.25">
      <c r="B18" s="140" t="s">
        <v>64</v>
      </c>
      <c r="C18" s="136">
        <f>Zielbild!C13</f>
        <v>0.1</v>
      </c>
      <c r="D18" s="167">
        <v>0.05</v>
      </c>
      <c r="E18" s="169">
        <f>IF(C18&gt;=$E$7,C18-$D$7,C18*-$E$7+C18)</f>
        <v>0.08</v>
      </c>
      <c r="F18" s="165">
        <f>IF(C18&gt;=$E$7,C18+$D$7,C18*$E$7+C18)</f>
        <v>0.12000000000000001</v>
      </c>
      <c r="G18" s="169">
        <f>(E18-C18)*(D8/D7)+C18</f>
        <v>0.09</v>
      </c>
      <c r="H18" s="165">
        <f>(F18-C18)*(D8/D7)+C18</f>
        <v>0.11000000000000001</v>
      </c>
      <c r="J18" s="57"/>
      <c r="K18" s="71" t="s">
        <v>66</v>
      </c>
      <c r="L18" s="96">
        <f>Zielbild!I13</f>
        <v>0.05</v>
      </c>
      <c r="M18" s="125">
        <f t="shared" si="0"/>
        <v>0</v>
      </c>
      <c r="N18" s="104">
        <f t="shared" si="1"/>
        <v>0.04</v>
      </c>
      <c r="O18" s="105">
        <f t="shared" si="2"/>
        <v>6.0000000000000005E-2</v>
      </c>
      <c r="P18" s="102">
        <f t="shared" si="8"/>
        <v>4.4999999999999998E-2</v>
      </c>
      <c r="Q18" s="105">
        <f t="shared" si="9"/>
        <v>5.5000000000000007E-2</v>
      </c>
      <c r="S18" s="128">
        <v>0</v>
      </c>
      <c r="T18" s="111">
        <f t="shared" si="3"/>
        <v>-20606.823499999999</v>
      </c>
      <c r="U18" s="111">
        <f t="shared" si="4"/>
        <v>-16485.4588</v>
      </c>
      <c r="V18" s="111">
        <f t="shared" si="5"/>
        <v>-24728.188200000001</v>
      </c>
      <c r="W18" s="111">
        <f t="shared" si="6"/>
        <v>-18546.141149999999</v>
      </c>
      <c r="X18" s="111">
        <f t="shared" si="7"/>
        <v>-22667.505850000001</v>
      </c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</row>
    <row r="19" spans="2:49" s="49" customFormat="1" ht="15" thickBot="1" x14ac:dyDescent="0.3">
      <c r="B19" s="141"/>
      <c r="C19" s="137"/>
      <c r="D19" s="168"/>
      <c r="E19" s="170"/>
      <c r="F19" s="166"/>
      <c r="G19" s="170"/>
      <c r="H19" s="166"/>
      <c r="J19" s="57"/>
      <c r="K19" s="74" t="s">
        <v>103</v>
      </c>
      <c r="L19" s="99">
        <f>Zielbild!I14</f>
        <v>0.05</v>
      </c>
      <c r="M19" s="126">
        <f t="shared" si="0"/>
        <v>0</v>
      </c>
      <c r="N19" s="104">
        <f t="shared" si="1"/>
        <v>0.04</v>
      </c>
      <c r="O19" s="106">
        <f t="shared" si="2"/>
        <v>6.0000000000000005E-2</v>
      </c>
      <c r="P19" s="103">
        <f t="shared" si="8"/>
        <v>4.4999999999999998E-2</v>
      </c>
      <c r="Q19" s="106">
        <f t="shared" si="9"/>
        <v>5.5000000000000007E-2</v>
      </c>
      <c r="S19" s="115">
        <v>0</v>
      </c>
      <c r="T19" s="112">
        <f t="shared" si="3"/>
        <v>-20606.823499999999</v>
      </c>
      <c r="U19" s="112">
        <f t="shared" si="4"/>
        <v>-16485.4588</v>
      </c>
      <c r="V19" s="112">
        <f t="shared" si="5"/>
        <v>-24728.188200000001</v>
      </c>
      <c r="W19" s="112">
        <f t="shared" si="6"/>
        <v>-18546.141149999999</v>
      </c>
      <c r="X19" s="112">
        <f t="shared" si="7"/>
        <v>-22667.505850000001</v>
      </c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</row>
    <row r="20" spans="2:49" s="49" customFormat="1" ht="14.25" x14ac:dyDescent="0.25">
      <c r="B20" s="140" t="s">
        <v>90</v>
      </c>
      <c r="C20" s="136">
        <f>Zielbild!C15</f>
        <v>0.15</v>
      </c>
      <c r="D20" s="167">
        <f>(S20+S21+S22)/SUM(S14:S28)</f>
        <v>0</v>
      </c>
      <c r="E20" s="169">
        <f>IF(C20&gt;=$E$7,C20-$D$7,C20*-$E$7+C20)</f>
        <v>0.12</v>
      </c>
      <c r="F20" s="165">
        <f>IF(C20&gt;=$E$7,C20+$D$7,C20*$E$7+C20)</f>
        <v>0.18</v>
      </c>
      <c r="G20" s="169">
        <f>(E20-C20)*(D8/D7)+C20</f>
        <v>0.13500000000000001</v>
      </c>
      <c r="H20" s="165">
        <f>(F20-C20)*(D8/D7)+C20</f>
        <v>0.16499999999999998</v>
      </c>
      <c r="J20" s="57"/>
      <c r="K20" s="71" t="s">
        <v>100</v>
      </c>
      <c r="L20" s="96">
        <f>Zielbild!I15</f>
        <v>4.9999999999999996E-2</v>
      </c>
      <c r="M20" s="125">
        <f t="shared" si="0"/>
        <v>0</v>
      </c>
      <c r="N20" s="102">
        <f t="shared" si="1"/>
        <v>3.9999999999999994E-2</v>
      </c>
      <c r="O20" s="98">
        <f t="shared" si="2"/>
        <v>0.06</v>
      </c>
      <c r="P20" s="102">
        <f t="shared" si="8"/>
        <v>4.4999999999999998E-2</v>
      </c>
      <c r="Q20" s="98">
        <f t="shared" si="9"/>
        <v>5.4999999999999993E-2</v>
      </c>
      <c r="S20" s="128">
        <v>0</v>
      </c>
      <c r="T20" s="111">
        <f t="shared" si="3"/>
        <v>-20606.823499999999</v>
      </c>
      <c r="U20" s="111">
        <f t="shared" si="4"/>
        <v>-16485.458799999997</v>
      </c>
      <c r="V20" s="111">
        <f t="shared" si="5"/>
        <v>-24728.188199999997</v>
      </c>
      <c r="W20" s="111">
        <f t="shared" si="6"/>
        <v>-18546.141149999999</v>
      </c>
      <c r="X20" s="111">
        <f t="shared" si="7"/>
        <v>-22667.505849999994</v>
      </c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2:49" s="49" customFormat="1" ht="14.25" x14ac:dyDescent="0.25">
      <c r="B21" s="141"/>
      <c r="C21" s="143"/>
      <c r="D21" s="173"/>
      <c r="E21" s="171"/>
      <c r="F21" s="172"/>
      <c r="G21" s="171"/>
      <c r="H21" s="172"/>
      <c r="J21" s="57"/>
      <c r="K21" s="77" t="s">
        <v>101</v>
      </c>
      <c r="L21" s="107">
        <f>Zielbild!I16</f>
        <v>4.9999999999999996E-2</v>
      </c>
      <c r="M21" s="127">
        <f t="shared" si="0"/>
        <v>0</v>
      </c>
      <c r="N21" s="104">
        <f t="shared" si="1"/>
        <v>3.9999999999999994E-2</v>
      </c>
      <c r="O21" s="108">
        <f t="shared" si="2"/>
        <v>0.06</v>
      </c>
      <c r="P21" s="104">
        <f t="shared" si="8"/>
        <v>4.4999999999999998E-2</v>
      </c>
      <c r="Q21" s="108">
        <f t="shared" si="9"/>
        <v>5.4999999999999993E-2</v>
      </c>
      <c r="S21" s="114">
        <v>0</v>
      </c>
      <c r="T21" s="113">
        <f t="shared" si="3"/>
        <v>-20606.823499999999</v>
      </c>
      <c r="U21" s="113">
        <f t="shared" si="4"/>
        <v>-16485.458799999997</v>
      </c>
      <c r="V21" s="113">
        <f t="shared" si="5"/>
        <v>-24728.188199999997</v>
      </c>
      <c r="W21" s="113">
        <f t="shared" si="6"/>
        <v>-18546.141149999999</v>
      </c>
      <c r="X21" s="113">
        <f t="shared" si="7"/>
        <v>-22667.505849999994</v>
      </c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</row>
    <row r="22" spans="2:49" s="49" customFormat="1" ht="15" thickBot="1" x14ac:dyDescent="0.3">
      <c r="B22" s="142"/>
      <c r="C22" s="143"/>
      <c r="D22" s="168"/>
      <c r="E22" s="170"/>
      <c r="F22" s="166"/>
      <c r="G22" s="170"/>
      <c r="H22" s="166"/>
      <c r="J22" s="57"/>
      <c r="K22" s="77" t="s">
        <v>111</v>
      </c>
      <c r="L22" s="99">
        <f>Zielbild!I17</f>
        <v>4.9999999999999996E-2</v>
      </c>
      <c r="M22" s="126">
        <f t="shared" si="0"/>
        <v>0</v>
      </c>
      <c r="N22" s="103">
        <f t="shared" si="1"/>
        <v>3.9999999999999994E-2</v>
      </c>
      <c r="O22" s="101">
        <f t="shared" si="2"/>
        <v>0.06</v>
      </c>
      <c r="P22" s="103">
        <f t="shared" si="8"/>
        <v>4.4999999999999998E-2</v>
      </c>
      <c r="Q22" s="101">
        <f t="shared" si="9"/>
        <v>5.4999999999999993E-2</v>
      </c>
      <c r="S22" s="115">
        <v>0</v>
      </c>
      <c r="T22" s="112">
        <f t="shared" si="3"/>
        <v>-20606.823499999999</v>
      </c>
      <c r="U22" s="112">
        <f t="shared" si="4"/>
        <v>-16485.458799999997</v>
      </c>
      <c r="V22" s="112">
        <f t="shared" si="5"/>
        <v>-24728.188199999997</v>
      </c>
      <c r="W22" s="112">
        <f t="shared" si="6"/>
        <v>-18546.141149999999</v>
      </c>
      <c r="X22" s="112">
        <f t="shared" si="7"/>
        <v>-22667.505849999994</v>
      </c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</row>
    <row r="23" spans="2:49" s="49" customFormat="1" ht="14.25" x14ac:dyDescent="0.25">
      <c r="B23" s="140" t="s">
        <v>1</v>
      </c>
      <c r="C23" s="136">
        <f>Zielbild!C18</f>
        <v>0.25</v>
      </c>
      <c r="D23" s="167">
        <f>(S23+S24)/SUM(S14:S28)</f>
        <v>0.84890994965818001</v>
      </c>
      <c r="E23" s="163">
        <f>IF(C23&gt;=$E$7,C23-$D$7,C23*-$E$7+C23)</f>
        <v>0.2</v>
      </c>
      <c r="F23" s="165">
        <f>IF(C23&gt;=$E$7,C23+$D$7,C23*$E$7+C23)</f>
        <v>0.3</v>
      </c>
      <c r="G23" s="163">
        <f>(E23-C23)*(D8/D7)+C23</f>
        <v>0.22500000000000001</v>
      </c>
      <c r="H23" s="165">
        <f>(F23-C23)*(D8/D7)+C23</f>
        <v>0.27500000000000002</v>
      </c>
      <c r="J23" s="57"/>
      <c r="K23" s="71" t="s">
        <v>38</v>
      </c>
      <c r="L23" s="96">
        <f>Zielbild!I18</f>
        <v>0.125</v>
      </c>
      <c r="M23" s="125">
        <f t="shared" si="0"/>
        <v>0.42684897553473006</v>
      </c>
      <c r="N23" s="97">
        <f t="shared" si="1"/>
        <v>0.1</v>
      </c>
      <c r="O23" s="98">
        <f t="shared" si="2"/>
        <v>0.15</v>
      </c>
      <c r="P23" s="97">
        <f t="shared" si="8"/>
        <v>0.1125</v>
      </c>
      <c r="Q23" s="98">
        <f t="shared" si="9"/>
        <v>0.13750000000000001</v>
      </c>
      <c r="S23" s="128">
        <v>175920.03</v>
      </c>
      <c r="T23" s="111">
        <f t="shared" si="3"/>
        <v>124402.97125</v>
      </c>
      <c r="U23" s="111">
        <f t="shared" si="4"/>
        <v>134706.383</v>
      </c>
      <c r="V23" s="111">
        <f t="shared" si="5"/>
        <v>114099.5595</v>
      </c>
      <c r="W23" s="111">
        <f t="shared" si="6"/>
        <v>129554.677125</v>
      </c>
      <c r="X23" s="111">
        <f t="shared" si="7"/>
        <v>119251.26537499999</v>
      </c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</row>
    <row r="24" spans="2:49" s="49" customFormat="1" ht="15" thickBot="1" x14ac:dyDescent="0.3">
      <c r="B24" s="142"/>
      <c r="C24" s="137"/>
      <c r="D24" s="168"/>
      <c r="E24" s="164"/>
      <c r="F24" s="166"/>
      <c r="G24" s="164"/>
      <c r="H24" s="166"/>
      <c r="J24" s="57"/>
      <c r="K24" s="74" t="s">
        <v>39</v>
      </c>
      <c r="L24" s="99">
        <f>Zielbild!I19</f>
        <v>0.125</v>
      </c>
      <c r="M24" s="126">
        <f t="shared" si="0"/>
        <v>0.42206097412344995</v>
      </c>
      <c r="N24" s="100">
        <f t="shared" si="1"/>
        <v>0.1</v>
      </c>
      <c r="O24" s="101">
        <f t="shared" si="2"/>
        <v>0.15</v>
      </c>
      <c r="P24" s="100">
        <f t="shared" si="8"/>
        <v>0.1125</v>
      </c>
      <c r="Q24" s="101">
        <f t="shared" si="9"/>
        <v>0.13750000000000001</v>
      </c>
      <c r="S24" s="115">
        <v>173946.72</v>
      </c>
      <c r="T24" s="112">
        <f t="shared" si="3"/>
        <v>122429.66125</v>
      </c>
      <c r="U24" s="112">
        <f t="shared" si="4"/>
        <v>132733.073</v>
      </c>
      <c r="V24" s="112">
        <f t="shared" si="5"/>
        <v>112126.24950000001</v>
      </c>
      <c r="W24" s="112">
        <f t="shared" si="6"/>
        <v>127581.367125</v>
      </c>
      <c r="X24" s="112">
        <f t="shared" si="7"/>
        <v>117277.95537499999</v>
      </c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</row>
    <row r="25" spans="2:49" s="49" customFormat="1" ht="14.25" x14ac:dyDescent="0.25">
      <c r="B25" s="140" t="s">
        <v>0</v>
      </c>
      <c r="C25" s="136">
        <f>Zielbild!C20</f>
        <v>0.4</v>
      </c>
      <c r="D25" s="167">
        <v>0.25</v>
      </c>
      <c r="E25" s="169">
        <f>IF(C25&gt;=$E$7,C25-$D$7,C25*-$E$7+C25)</f>
        <v>0.35000000000000003</v>
      </c>
      <c r="F25" s="165">
        <f>IF(C25&gt;=$E$7,C25+$D$7,C25*$E$7+C25)</f>
        <v>0.45</v>
      </c>
      <c r="G25" s="169">
        <f>(E25-C25)*(D8/D7)+C25</f>
        <v>0.375</v>
      </c>
      <c r="H25" s="165">
        <f>(F25-C25)*(D8/D7)+C25</f>
        <v>0.42500000000000004</v>
      </c>
      <c r="J25" s="57"/>
      <c r="K25" s="71" t="s">
        <v>27</v>
      </c>
      <c r="L25" s="96">
        <f>Zielbild!I20</f>
        <v>8.0000000000000016E-2</v>
      </c>
      <c r="M25" s="125">
        <f t="shared" si="0"/>
        <v>9.2772668237780562E-2</v>
      </c>
      <c r="N25" s="102">
        <f t="shared" si="1"/>
        <v>6.4000000000000015E-2</v>
      </c>
      <c r="O25" s="105">
        <f t="shared" si="2"/>
        <v>9.6000000000000016E-2</v>
      </c>
      <c r="P25" s="102">
        <f t="shared" si="8"/>
        <v>7.2000000000000008E-2</v>
      </c>
      <c r="Q25" s="105">
        <f t="shared" si="9"/>
        <v>8.8000000000000023E-2</v>
      </c>
      <c r="S25" s="128">
        <v>38235</v>
      </c>
      <c r="T25" s="111">
        <f t="shared" si="3"/>
        <v>5264.0823999999993</v>
      </c>
      <c r="U25" s="111">
        <f t="shared" si="4"/>
        <v>11858.265919999994</v>
      </c>
      <c r="V25" s="111">
        <f t="shared" si="5"/>
        <v>-1330.1011200000066</v>
      </c>
      <c r="W25" s="111">
        <f t="shared" si="6"/>
        <v>8561.1741599999987</v>
      </c>
      <c r="X25" s="111">
        <f t="shared" si="7"/>
        <v>1966.9906399999963</v>
      </c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</row>
    <row r="26" spans="2:49" s="49" customFormat="1" ht="14.25" x14ac:dyDescent="0.25">
      <c r="B26" s="141"/>
      <c r="C26" s="143"/>
      <c r="D26" s="173"/>
      <c r="E26" s="171"/>
      <c r="F26" s="172"/>
      <c r="G26" s="171"/>
      <c r="H26" s="172"/>
      <c r="J26" s="57"/>
      <c r="K26" s="77" t="s">
        <v>70</v>
      </c>
      <c r="L26" s="107">
        <f>Zielbild!I21</f>
        <v>0.16000000000000003</v>
      </c>
      <c r="M26" s="127">
        <f t="shared" si="0"/>
        <v>9.7843804019576344E-3</v>
      </c>
      <c r="N26" s="104">
        <f t="shared" si="1"/>
        <v>0.12800000000000003</v>
      </c>
      <c r="O26" s="109">
        <f t="shared" si="2"/>
        <v>0.19200000000000003</v>
      </c>
      <c r="P26" s="104">
        <f t="shared" si="8"/>
        <v>0.14400000000000002</v>
      </c>
      <c r="Q26" s="109">
        <f t="shared" si="9"/>
        <v>0.17600000000000005</v>
      </c>
      <c r="S26" s="114">
        <v>4032.5</v>
      </c>
      <c r="T26" s="113">
        <f t="shared" si="3"/>
        <v>-61909.335200000001</v>
      </c>
      <c r="U26" s="113">
        <f t="shared" si="4"/>
        <v>-48720.968160000011</v>
      </c>
      <c r="V26" s="113">
        <f t="shared" si="5"/>
        <v>-75097.702240000013</v>
      </c>
      <c r="W26" s="113">
        <f t="shared" si="6"/>
        <v>-55315.151680000003</v>
      </c>
      <c r="X26" s="113">
        <f t="shared" si="7"/>
        <v>-68503.518720000007</v>
      </c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</row>
    <row r="27" spans="2:49" s="57" customFormat="1" ht="15" customHeight="1" x14ac:dyDescent="0.25">
      <c r="B27" s="141"/>
      <c r="C27" s="143"/>
      <c r="D27" s="173"/>
      <c r="E27" s="171"/>
      <c r="F27" s="172"/>
      <c r="G27" s="171"/>
      <c r="H27" s="172"/>
      <c r="J27" s="68"/>
      <c r="K27" s="77" t="s">
        <v>71</v>
      </c>
      <c r="L27" s="107">
        <f>Zielbild!I22</f>
        <v>8.0000000000000016E-2</v>
      </c>
      <c r="M27" s="127">
        <f t="shared" si="0"/>
        <v>9.7040186712910904E-3</v>
      </c>
      <c r="N27" s="104">
        <f t="shared" si="1"/>
        <v>6.4000000000000015E-2</v>
      </c>
      <c r="O27" s="109">
        <f t="shared" si="2"/>
        <v>9.6000000000000016E-2</v>
      </c>
      <c r="P27" s="104">
        <f t="shared" si="8"/>
        <v>7.2000000000000008E-2</v>
      </c>
      <c r="Q27" s="109">
        <f t="shared" si="9"/>
        <v>8.8000000000000023E-2</v>
      </c>
      <c r="S27" s="114">
        <v>3999.38</v>
      </c>
      <c r="T27" s="114">
        <f t="shared" si="3"/>
        <v>-28971.5376</v>
      </c>
      <c r="U27" s="114">
        <f t="shared" si="4"/>
        <v>-22377.354080000005</v>
      </c>
      <c r="V27" s="114">
        <f t="shared" si="5"/>
        <v>-35565.721120000009</v>
      </c>
      <c r="W27" s="114">
        <f t="shared" si="6"/>
        <v>-25674.44584</v>
      </c>
      <c r="X27" s="114">
        <f t="shared" si="7"/>
        <v>-32268.629360000003</v>
      </c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</row>
    <row r="28" spans="2:49" s="57" customFormat="1" ht="15" thickBot="1" x14ac:dyDescent="0.3">
      <c r="B28" s="142"/>
      <c r="C28" s="137"/>
      <c r="D28" s="168"/>
      <c r="E28" s="170"/>
      <c r="F28" s="166"/>
      <c r="G28" s="170"/>
      <c r="H28" s="166"/>
      <c r="J28" s="49"/>
      <c r="K28" s="74" t="s">
        <v>40</v>
      </c>
      <c r="L28" s="99">
        <f>Zielbild!I23</f>
        <v>8.0000000000000016E-2</v>
      </c>
      <c r="M28" s="126">
        <f t="shared" si="0"/>
        <v>7.7092182596701529E-3</v>
      </c>
      <c r="N28" s="103">
        <f t="shared" si="1"/>
        <v>6.4000000000000015E-2</v>
      </c>
      <c r="O28" s="106">
        <f t="shared" si="2"/>
        <v>9.6000000000000016E-2</v>
      </c>
      <c r="P28" s="103">
        <f t="shared" si="8"/>
        <v>7.2000000000000008E-2</v>
      </c>
      <c r="Q28" s="106">
        <f t="shared" si="9"/>
        <v>8.8000000000000023E-2</v>
      </c>
      <c r="S28" s="115">
        <v>3177.25</v>
      </c>
      <c r="T28" s="115">
        <f t="shared" si="3"/>
        <v>-29793.667600000001</v>
      </c>
      <c r="U28" s="115">
        <f t="shared" si="4"/>
        <v>-23199.484080000006</v>
      </c>
      <c r="V28" s="115">
        <f t="shared" si="5"/>
        <v>-36387.851120000007</v>
      </c>
      <c r="W28" s="115">
        <f t="shared" si="6"/>
        <v>-26496.575840000001</v>
      </c>
      <c r="X28" s="115">
        <f t="shared" si="7"/>
        <v>-33090.759360000004</v>
      </c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</row>
    <row r="29" spans="2:49" s="57" customFormat="1" ht="15" thickBot="1" x14ac:dyDescent="0.3">
      <c r="C29" s="66">
        <f>Zielbild!C24</f>
        <v>1</v>
      </c>
      <c r="D29" s="68"/>
      <c r="E29" s="68"/>
      <c r="F29" s="68"/>
      <c r="G29" s="68"/>
      <c r="H29" s="68"/>
      <c r="I29" s="68"/>
      <c r="J29" s="49"/>
      <c r="L29" s="66">
        <f>Zielbild!I24</f>
        <v>1</v>
      </c>
      <c r="M29" s="68"/>
      <c r="T29" s="60"/>
      <c r="U29" s="67"/>
      <c r="V29" s="67"/>
      <c r="W29" s="60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</row>
    <row r="30" spans="2:49" s="49" customFormat="1" x14ac:dyDescent="0.2">
      <c r="L30" s="50"/>
      <c r="M30" s="50"/>
      <c r="N30" s="50"/>
      <c r="O30" s="50"/>
      <c r="P30" s="50"/>
      <c r="Q30" s="50"/>
      <c r="R30" s="57"/>
      <c r="S30" s="57"/>
      <c r="U30" s="53"/>
      <c r="V30" s="52"/>
      <c r="W30" s="53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</row>
    <row r="31" spans="2:49" s="49" customFormat="1" x14ac:dyDescent="0.2">
      <c r="L31" s="50"/>
      <c r="M31" s="50"/>
      <c r="N31" s="50"/>
      <c r="O31" s="50"/>
      <c r="P31" s="50"/>
      <c r="Q31" s="50"/>
      <c r="R31" s="57"/>
      <c r="S31" s="57"/>
      <c r="V31" s="52"/>
      <c r="W31" s="53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</row>
    <row r="32" spans="2:49" s="49" customFormat="1" x14ac:dyDescent="0.2">
      <c r="L32" s="50"/>
      <c r="M32" s="50"/>
      <c r="N32" s="50"/>
      <c r="O32" s="50"/>
      <c r="P32" s="50"/>
      <c r="Q32" s="50"/>
      <c r="R32" s="57"/>
      <c r="S32" s="57"/>
      <c r="U32" s="52"/>
      <c r="V32" s="52"/>
      <c r="W32" s="53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</row>
    <row r="33" spans="2:49" s="49" customFormat="1" x14ac:dyDescent="0.2">
      <c r="L33" s="50"/>
      <c r="M33" s="50"/>
      <c r="N33" s="50"/>
      <c r="O33" s="50"/>
      <c r="P33" s="50"/>
      <c r="Q33" s="50"/>
      <c r="R33" s="57"/>
      <c r="S33" s="57"/>
      <c r="T33" s="53"/>
      <c r="U33" s="52"/>
      <c r="V33" s="52"/>
      <c r="W33" s="53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</row>
    <row r="34" spans="2:49" s="49" customFormat="1" x14ac:dyDescent="0.2">
      <c r="L34" s="50"/>
      <c r="M34" s="50"/>
      <c r="N34" s="50"/>
      <c r="O34" s="50"/>
      <c r="P34" s="50"/>
      <c r="Q34" s="50"/>
      <c r="R34" s="57"/>
      <c r="S34" s="57"/>
      <c r="T34" s="53"/>
      <c r="U34" s="52"/>
      <c r="V34" s="52"/>
      <c r="W34" s="53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</row>
    <row r="35" spans="2:49" s="49" customFormat="1" x14ac:dyDescent="0.2">
      <c r="L35" s="50"/>
      <c r="M35" s="50"/>
      <c r="N35" s="50"/>
      <c r="O35" s="50"/>
      <c r="P35" s="50"/>
      <c r="Q35" s="50"/>
      <c r="R35" s="57"/>
      <c r="S35" s="57"/>
      <c r="T35" s="53"/>
      <c r="U35" s="52"/>
      <c r="V35" s="52"/>
      <c r="W35" s="53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</row>
    <row r="36" spans="2:49" s="49" customFormat="1" x14ac:dyDescent="0.2">
      <c r="L36" s="50"/>
      <c r="M36" s="50"/>
      <c r="N36" s="50"/>
      <c r="O36" s="50"/>
      <c r="P36" s="50"/>
      <c r="Q36" s="50"/>
      <c r="R36" s="57"/>
      <c r="S36" s="57"/>
      <c r="T36" s="53"/>
      <c r="U36" s="52"/>
      <c r="V36" s="52"/>
      <c r="W36" s="53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</row>
    <row r="37" spans="2:49" s="49" customFormat="1" x14ac:dyDescent="0.2">
      <c r="L37" s="50"/>
      <c r="M37" s="50"/>
      <c r="N37" s="50"/>
      <c r="O37" s="50"/>
      <c r="P37" s="50"/>
      <c r="Q37" s="50"/>
      <c r="R37" s="57"/>
      <c r="S37" s="57"/>
      <c r="T37" s="53"/>
      <c r="U37" s="52"/>
      <c r="V37" s="52"/>
      <c r="W37" s="53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</row>
    <row r="38" spans="2:49" s="49" customFormat="1" x14ac:dyDescent="0.2">
      <c r="B38" s="53" t="s">
        <v>67</v>
      </c>
      <c r="R38" s="57"/>
      <c r="S38" s="57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</row>
    <row r="39" spans="2:49" s="49" customFormat="1" x14ac:dyDescent="0.2">
      <c r="B39" s="53" t="s">
        <v>116</v>
      </c>
      <c r="R39" s="57"/>
      <c r="S39" s="57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</row>
    <row r="40" spans="2:49" s="49" customFormat="1" x14ac:dyDescent="0.2">
      <c r="R40" s="57"/>
      <c r="S40" s="57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</row>
    <row r="41" spans="2:49" s="49" customFormat="1" x14ac:dyDescent="0.2">
      <c r="R41" s="57"/>
      <c r="S41" s="57"/>
      <c r="T41" s="62"/>
      <c r="W41" s="6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  <c r="AU41" s="52"/>
      <c r="AV41" s="52"/>
      <c r="AW41" s="52"/>
    </row>
    <row r="42" spans="2:49" s="49" customFormat="1" x14ac:dyDescent="0.2">
      <c r="R42" s="57"/>
      <c r="S42" s="57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</row>
    <row r="43" spans="2:49" s="49" customFormat="1" x14ac:dyDescent="0.2">
      <c r="R43" s="57"/>
      <c r="S43" s="57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</row>
    <row r="44" spans="2:49" s="49" customFormat="1" x14ac:dyDescent="0.2">
      <c r="B44" s="49" t="s">
        <v>74</v>
      </c>
      <c r="R44" s="57"/>
      <c r="S44" s="57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</row>
    <row r="45" spans="2:49" s="49" customFormat="1" x14ac:dyDescent="0.2">
      <c r="B45" s="49" t="s">
        <v>68</v>
      </c>
      <c r="R45" s="57"/>
      <c r="S45" s="57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</row>
    <row r="46" spans="2:49" s="49" customFormat="1" x14ac:dyDescent="0.2">
      <c r="R46" s="57"/>
      <c r="S46" s="57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</row>
    <row r="47" spans="2:49" s="49" customFormat="1" x14ac:dyDescent="0.2">
      <c r="R47" s="57"/>
      <c r="S47" s="57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</row>
    <row r="48" spans="2:49" s="49" customFormat="1" x14ac:dyDescent="0.2">
      <c r="R48" s="57"/>
      <c r="S48" s="57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</row>
    <row r="49" spans="18:49" s="49" customFormat="1" x14ac:dyDescent="0.2">
      <c r="R49" s="57"/>
      <c r="S49" s="57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</row>
    <row r="50" spans="18:49" s="49" customFormat="1" x14ac:dyDescent="0.2">
      <c r="R50" s="57"/>
      <c r="S50" s="57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</row>
    <row r="51" spans="18:49" s="49" customFormat="1" x14ac:dyDescent="0.2">
      <c r="R51" s="57"/>
      <c r="S51" s="57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</row>
    <row r="52" spans="18:49" s="49" customFormat="1" x14ac:dyDescent="0.2">
      <c r="R52" s="57"/>
      <c r="S52" s="57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</row>
    <row r="53" spans="18:49" s="49" customFormat="1" x14ac:dyDescent="0.2">
      <c r="R53" s="57"/>
      <c r="S53" s="57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</row>
    <row r="54" spans="18:49" s="49" customFormat="1" x14ac:dyDescent="0.2">
      <c r="R54" s="57"/>
      <c r="S54" s="57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</row>
    <row r="55" spans="18:49" s="49" customFormat="1" x14ac:dyDescent="0.2">
      <c r="R55" s="57"/>
      <c r="S55" s="57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</row>
    <row r="56" spans="18:49" s="49" customFormat="1" x14ac:dyDescent="0.2">
      <c r="R56" s="57"/>
      <c r="S56" s="57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</row>
    <row r="57" spans="18:49" s="49" customFormat="1" x14ac:dyDescent="0.2">
      <c r="R57" s="57"/>
      <c r="S57" s="57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</row>
    <row r="58" spans="18:49" s="49" customFormat="1" x14ac:dyDescent="0.2">
      <c r="R58" s="57"/>
      <c r="S58" s="57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</row>
    <row r="59" spans="18:49" s="49" customFormat="1" x14ac:dyDescent="0.2">
      <c r="R59" s="57"/>
      <c r="S59" s="57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</row>
    <row r="60" spans="18:49" s="49" customFormat="1" x14ac:dyDescent="0.2">
      <c r="R60" s="57"/>
      <c r="S60" s="57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</row>
    <row r="61" spans="18:49" s="49" customFormat="1" x14ac:dyDescent="0.2">
      <c r="R61" s="57"/>
      <c r="S61" s="57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</row>
    <row r="62" spans="18:49" s="49" customFormat="1" x14ac:dyDescent="0.2">
      <c r="R62" s="57"/>
      <c r="S62" s="57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</row>
    <row r="63" spans="18:49" s="49" customFormat="1" x14ac:dyDescent="0.2">
      <c r="R63" s="57"/>
      <c r="S63" s="57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</row>
    <row r="64" spans="18:49" s="49" customFormat="1" x14ac:dyDescent="0.2">
      <c r="R64" s="57"/>
      <c r="S64" s="57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</row>
    <row r="65" spans="18:49" s="49" customFormat="1" x14ac:dyDescent="0.2">
      <c r="R65" s="57"/>
      <c r="S65" s="57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</row>
    <row r="66" spans="18:49" s="49" customFormat="1" x14ac:dyDescent="0.2">
      <c r="R66" s="57"/>
      <c r="S66" s="57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</row>
    <row r="67" spans="18:49" s="49" customFormat="1" x14ac:dyDescent="0.2">
      <c r="R67" s="57"/>
      <c r="S67" s="57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  <c r="AU67" s="52"/>
      <c r="AV67" s="52"/>
      <c r="AW67" s="52"/>
    </row>
    <row r="68" spans="18:49" s="49" customFormat="1" x14ac:dyDescent="0.2">
      <c r="R68" s="57"/>
      <c r="S68" s="57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  <c r="AU68" s="52"/>
      <c r="AV68" s="52"/>
      <c r="AW68" s="52"/>
    </row>
    <row r="69" spans="18:49" s="49" customFormat="1" x14ac:dyDescent="0.2">
      <c r="R69" s="57"/>
      <c r="S69" s="57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</row>
    <row r="70" spans="18:49" s="49" customFormat="1" x14ac:dyDescent="0.2">
      <c r="R70" s="57"/>
      <c r="S70" s="57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  <c r="AU70" s="52"/>
      <c r="AV70" s="52"/>
      <c r="AW70" s="52"/>
    </row>
    <row r="71" spans="18:49" s="49" customFormat="1" x14ac:dyDescent="0.2">
      <c r="R71" s="57"/>
      <c r="S71" s="57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</row>
    <row r="72" spans="18:49" s="49" customFormat="1" x14ac:dyDescent="0.2">
      <c r="R72" s="57"/>
      <c r="S72" s="57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</row>
    <row r="73" spans="18:49" s="49" customFormat="1" x14ac:dyDescent="0.2">
      <c r="R73" s="57"/>
      <c r="S73" s="57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  <c r="AU73" s="52"/>
      <c r="AV73" s="52"/>
      <c r="AW73" s="52"/>
    </row>
    <row r="74" spans="18:49" s="49" customFormat="1" x14ac:dyDescent="0.2">
      <c r="R74" s="57"/>
      <c r="S74" s="57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  <c r="AU74" s="52"/>
      <c r="AV74" s="52"/>
      <c r="AW74" s="52"/>
    </row>
    <row r="75" spans="18:49" s="49" customFormat="1" x14ac:dyDescent="0.2">
      <c r="R75" s="57"/>
      <c r="S75" s="57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</row>
    <row r="76" spans="18:49" s="49" customFormat="1" x14ac:dyDescent="0.2">
      <c r="R76" s="57"/>
      <c r="S76" s="57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</row>
    <row r="77" spans="18:49" s="49" customFormat="1" x14ac:dyDescent="0.2">
      <c r="R77" s="57"/>
      <c r="S77" s="57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</row>
    <row r="78" spans="18:49" s="49" customFormat="1" x14ac:dyDescent="0.2">
      <c r="R78" s="57"/>
      <c r="S78" s="57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</row>
    <row r="79" spans="18:49" s="49" customFormat="1" x14ac:dyDescent="0.2">
      <c r="R79" s="57"/>
      <c r="S79" s="57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</row>
    <row r="80" spans="18:49" s="49" customFormat="1" x14ac:dyDescent="0.2">
      <c r="R80" s="57"/>
      <c r="S80" s="57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</row>
    <row r="81" spans="18:49" s="49" customFormat="1" x14ac:dyDescent="0.2">
      <c r="R81" s="57"/>
      <c r="S81" s="57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</row>
    <row r="82" spans="18:49" s="49" customFormat="1" x14ac:dyDescent="0.2">
      <c r="R82" s="57"/>
      <c r="S82" s="57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</row>
    <row r="83" spans="18:49" s="49" customFormat="1" x14ac:dyDescent="0.2">
      <c r="R83" s="57"/>
      <c r="S83" s="57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</row>
    <row r="84" spans="18:49" s="49" customFormat="1" x14ac:dyDescent="0.2">
      <c r="R84" s="57"/>
      <c r="S84" s="57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</row>
    <row r="85" spans="18:49" s="49" customFormat="1" x14ac:dyDescent="0.2">
      <c r="R85" s="57"/>
      <c r="S85" s="57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</row>
    <row r="86" spans="18:49" s="49" customFormat="1" x14ac:dyDescent="0.2">
      <c r="R86" s="57"/>
      <c r="S86" s="57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  <c r="AU86" s="52"/>
      <c r="AV86" s="52"/>
      <c r="AW86" s="52"/>
    </row>
    <row r="87" spans="18:49" s="49" customFormat="1" x14ac:dyDescent="0.2">
      <c r="R87" s="57"/>
      <c r="S87" s="57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</row>
    <row r="88" spans="18:49" s="49" customFormat="1" x14ac:dyDescent="0.2">
      <c r="R88" s="57"/>
      <c r="S88" s="57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  <c r="AU88" s="52"/>
      <c r="AV88" s="52"/>
      <c r="AW88" s="52"/>
    </row>
    <row r="89" spans="18:49" s="49" customFormat="1" x14ac:dyDescent="0.2">
      <c r="R89" s="57"/>
      <c r="S89" s="57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  <c r="AU89" s="52"/>
      <c r="AV89" s="52"/>
      <c r="AW89" s="52"/>
    </row>
    <row r="90" spans="18:49" s="49" customFormat="1" x14ac:dyDescent="0.2">
      <c r="R90" s="57"/>
      <c r="S90" s="57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  <c r="AU90" s="52"/>
      <c r="AV90" s="52"/>
      <c r="AW90" s="52"/>
    </row>
    <row r="91" spans="18:49" s="49" customFormat="1" x14ac:dyDescent="0.2">
      <c r="R91" s="57"/>
      <c r="S91" s="57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</row>
    <row r="92" spans="18:49" s="49" customFormat="1" x14ac:dyDescent="0.2">
      <c r="R92" s="57"/>
      <c r="S92" s="57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</row>
    <row r="93" spans="18:49" s="49" customFormat="1" x14ac:dyDescent="0.2">
      <c r="R93" s="57"/>
      <c r="S93" s="57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</row>
    <row r="94" spans="18:49" s="49" customFormat="1" x14ac:dyDescent="0.2">
      <c r="R94" s="57"/>
      <c r="S94" s="57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</row>
    <row r="95" spans="18:49" s="49" customFormat="1" x14ac:dyDescent="0.2">
      <c r="R95" s="57"/>
      <c r="S95" s="57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</row>
    <row r="96" spans="18:49" s="49" customFormat="1" x14ac:dyDescent="0.2">
      <c r="R96" s="57"/>
      <c r="S96" s="57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</row>
    <row r="97" spans="18:49" s="49" customFormat="1" x14ac:dyDescent="0.2">
      <c r="R97" s="57"/>
      <c r="S97" s="57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</row>
    <row r="98" spans="18:49" s="49" customFormat="1" x14ac:dyDescent="0.2">
      <c r="R98" s="57"/>
      <c r="S98" s="57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</row>
    <row r="99" spans="18:49" s="49" customFormat="1" x14ac:dyDescent="0.2">
      <c r="R99" s="57"/>
      <c r="S99" s="57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  <c r="AU99" s="52"/>
      <c r="AV99" s="52"/>
      <c r="AW99" s="52"/>
    </row>
    <row r="100" spans="18:49" s="49" customFormat="1" x14ac:dyDescent="0.2">
      <c r="R100" s="57"/>
      <c r="S100" s="57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</row>
    <row r="101" spans="18:49" s="49" customFormat="1" x14ac:dyDescent="0.2">
      <c r="R101" s="57"/>
      <c r="S101" s="57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</row>
    <row r="102" spans="18:49" s="49" customFormat="1" x14ac:dyDescent="0.2">
      <c r="R102" s="57"/>
      <c r="S102" s="57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</row>
    <row r="103" spans="18:49" s="49" customFormat="1" x14ac:dyDescent="0.2">
      <c r="R103" s="57"/>
      <c r="S103" s="57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</row>
    <row r="104" spans="18:49" s="49" customFormat="1" x14ac:dyDescent="0.2">
      <c r="R104" s="57"/>
      <c r="S104" s="57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</row>
    <row r="105" spans="18:49" s="49" customFormat="1" x14ac:dyDescent="0.2">
      <c r="R105" s="57"/>
      <c r="S105" s="57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  <c r="AU105" s="52"/>
      <c r="AV105" s="52"/>
      <c r="AW105" s="52"/>
    </row>
    <row r="106" spans="18:49" s="49" customFormat="1" x14ac:dyDescent="0.2">
      <c r="R106" s="57"/>
      <c r="S106" s="57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  <c r="AU106" s="52"/>
      <c r="AV106" s="52"/>
      <c r="AW106" s="52"/>
    </row>
    <row r="107" spans="18:49" s="49" customFormat="1" x14ac:dyDescent="0.2">
      <c r="R107" s="57"/>
      <c r="S107" s="57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</row>
    <row r="108" spans="18:49" s="49" customFormat="1" x14ac:dyDescent="0.2">
      <c r="R108" s="57"/>
      <c r="S108" s="57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</row>
    <row r="109" spans="18:49" s="49" customFormat="1" x14ac:dyDescent="0.2">
      <c r="R109" s="57"/>
      <c r="S109" s="57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</row>
    <row r="110" spans="18:49" s="49" customFormat="1" x14ac:dyDescent="0.2">
      <c r="R110" s="57"/>
      <c r="S110" s="57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</row>
    <row r="111" spans="18:49" s="49" customFormat="1" x14ac:dyDescent="0.2">
      <c r="R111" s="57"/>
      <c r="S111" s="57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</row>
    <row r="112" spans="18:49" s="49" customFormat="1" x14ac:dyDescent="0.2">
      <c r="R112" s="57"/>
      <c r="S112" s="57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</row>
    <row r="113" spans="18:49" s="49" customFormat="1" x14ac:dyDescent="0.2">
      <c r="R113" s="57"/>
      <c r="S113" s="57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</row>
    <row r="114" spans="18:49" s="49" customFormat="1" x14ac:dyDescent="0.2">
      <c r="R114" s="57"/>
      <c r="S114" s="57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</row>
    <row r="115" spans="18:49" s="49" customFormat="1" x14ac:dyDescent="0.2">
      <c r="R115" s="57"/>
      <c r="S115" s="57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</row>
    <row r="116" spans="18:49" s="49" customFormat="1" x14ac:dyDescent="0.2">
      <c r="R116" s="57"/>
      <c r="S116" s="57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</row>
    <row r="117" spans="18:49" s="49" customFormat="1" x14ac:dyDescent="0.2">
      <c r="R117" s="57"/>
      <c r="S117" s="57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</row>
    <row r="118" spans="18:49" s="49" customFormat="1" x14ac:dyDescent="0.2">
      <c r="R118" s="57"/>
      <c r="S118" s="57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</row>
    <row r="119" spans="18:49" s="49" customFormat="1" x14ac:dyDescent="0.2">
      <c r="R119" s="57"/>
      <c r="S119" s="57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</row>
    <row r="120" spans="18:49" s="49" customFormat="1" x14ac:dyDescent="0.2">
      <c r="R120" s="57"/>
      <c r="S120" s="57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</row>
    <row r="121" spans="18:49" s="49" customFormat="1" x14ac:dyDescent="0.2">
      <c r="R121" s="57"/>
      <c r="S121" s="57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</row>
    <row r="122" spans="18:49" s="49" customFormat="1" x14ac:dyDescent="0.2">
      <c r="R122" s="57"/>
      <c r="S122" s="57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</row>
    <row r="123" spans="18:49" s="49" customFormat="1" x14ac:dyDescent="0.2">
      <c r="R123" s="57"/>
      <c r="S123" s="57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</row>
    <row r="124" spans="18:49" s="49" customFormat="1" x14ac:dyDescent="0.2">
      <c r="R124" s="57"/>
      <c r="S124" s="57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</row>
    <row r="125" spans="18:49" s="49" customFormat="1" x14ac:dyDescent="0.2">
      <c r="R125" s="57"/>
      <c r="S125" s="57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</row>
    <row r="126" spans="18:49" s="49" customFormat="1" x14ac:dyDescent="0.2">
      <c r="R126" s="57"/>
      <c r="S126" s="57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</row>
    <row r="127" spans="18:49" s="49" customFormat="1" x14ac:dyDescent="0.2">
      <c r="R127" s="57"/>
      <c r="S127" s="57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</row>
    <row r="128" spans="18:49" s="49" customFormat="1" x14ac:dyDescent="0.2">
      <c r="R128" s="57"/>
      <c r="S128" s="57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</row>
    <row r="129" spans="18:49" s="49" customFormat="1" x14ac:dyDescent="0.2">
      <c r="R129" s="57"/>
      <c r="S129" s="57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</row>
    <row r="130" spans="18:49" s="49" customFormat="1" x14ac:dyDescent="0.2">
      <c r="R130" s="57"/>
      <c r="S130" s="57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</row>
    <row r="131" spans="18:49" s="49" customFormat="1" x14ac:dyDescent="0.2">
      <c r="R131" s="57"/>
      <c r="S131" s="57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</row>
    <row r="132" spans="18:49" s="49" customFormat="1" x14ac:dyDescent="0.2">
      <c r="R132" s="57"/>
      <c r="S132" s="57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</row>
    <row r="133" spans="18:49" s="49" customFormat="1" x14ac:dyDescent="0.2">
      <c r="R133" s="57"/>
      <c r="S133" s="57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</row>
    <row r="134" spans="18:49" s="49" customFormat="1" x14ac:dyDescent="0.2">
      <c r="R134" s="57"/>
      <c r="S134" s="57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</row>
    <row r="135" spans="18:49" s="49" customFormat="1" x14ac:dyDescent="0.2">
      <c r="R135" s="57"/>
      <c r="S135" s="57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</row>
    <row r="136" spans="18:49" s="49" customFormat="1" x14ac:dyDescent="0.2">
      <c r="R136" s="57"/>
      <c r="S136" s="57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</row>
    <row r="137" spans="18:49" s="49" customFormat="1" x14ac:dyDescent="0.2">
      <c r="R137" s="57"/>
      <c r="S137" s="57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</row>
    <row r="138" spans="18:49" s="49" customFormat="1" x14ac:dyDescent="0.2">
      <c r="R138" s="57"/>
      <c r="S138" s="57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</row>
    <row r="139" spans="18:49" s="49" customFormat="1" x14ac:dyDescent="0.2">
      <c r="R139" s="57"/>
      <c r="S139" s="57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</row>
    <row r="140" spans="18:49" s="49" customFormat="1" x14ac:dyDescent="0.2">
      <c r="R140" s="57"/>
      <c r="S140" s="57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</row>
    <row r="141" spans="18:49" s="49" customFormat="1" x14ac:dyDescent="0.2">
      <c r="R141" s="57"/>
      <c r="S141" s="57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</row>
    <row r="142" spans="18:49" s="49" customFormat="1" x14ac:dyDescent="0.2">
      <c r="R142" s="57"/>
      <c r="S142" s="57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</row>
    <row r="143" spans="18:49" s="49" customFormat="1" x14ac:dyDescent="0.2">
      <c r="R143" s="57"/>
      <c r="S143" s="57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</row>
    <row r="144" spans="18:49" s="49" customFormat="1" x14ac:dyDescent="0.2">
      <c r="R144" s="57"/>
      <c r="S144" s="57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</row>
    <row r="145" spans="18:49" s="49" customFormat="1" x14ac:dyDescent="0.2">
      <c r="R145" s="57"/>
      <c r="S145" s="57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</row>
    <row r="146" spans="18:49" s="49" customFormat="1" x14ac:dyDescent="0.2">
      <c r="R146" s="57"/>
      <c r="S146" s="57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</row>
    <row r="147" spans="18:49" s="49" customFormat="1" x14ac:dyDescent="0.2">
      <c r="R147" s="57"/>
      <c r="S147" s="57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</row>
    <row r="148" spans="18:49" s="49" customFormat="1" x14ac:dyDescent="0.2">
      <c r="R148" s="57"/>
      <c r="S148" s="57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</row>
    <row r="149" spans="18:49" s="49" customFormat="1" x14ac:dyDescent="0.2">
      <c r="R149" s="57"/>
      <c r="S149" s="57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</row>
    <row r="150" spans="18:49" s="49" customFormat="1" x14ac:dyDescent="0.2">
      <c r="R150" s="57"/>
      <c r="S150" s="57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</row>
    <row r="151" spans="18:49" s="49" customFormat="1" x14ac:dyDescent="0.2">
      <c r="R151" s="57"/>
      <c r="S151" s="57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</row>
    <row r="152" spans="18:49" s="49" customFormat="1" x14ac:dyDescent="0.2">
      <c r="R152" s="57"/>
      <c r="S152" s="57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</row>
    <row r="153" spans="18:49" s="49" customFormat="1" x14ac:dyDescent="0.2">
      <c r="R153" s="57"/>
      <c r="S153" s="57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</row>
    <row r="154" spans="18:49" s="49" customFormat="1" x14ac:dyDescent="0.2">
      <c r="R154" s="57"/>
      <c r="S154" s="57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</row>
    <row r="155" spans="18:49" s="49" customFormat="1" x14ac:dyDescent="0.2">
      <c r="R155" s="57"/>
      <c r="S155" s="57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</row>
    <row r="156" spans="18:49" s="49" customFormat="1" x14ac:dyDescent="0.2">
      <c r="R156" s="57"/>
      <c r="S156" s="57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</row>
    <row r="157" spans="18:49" s="49" customFormat="1" x14ac:dyDescent="0.2">
      <c r="R157" s="57"/>
      <c r="S157" s="57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</row>
    <row r="158" spans="18:49" s="49" customFormat="1" x14ac:dyDescent="0.2">
      <c r="R158" s="57"/>
      <c r="S158" s="57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</row>
    <row r="159" spans="18:49" s="49" customFormat="1" x14ac:dyDescent="0.2">
      <c r="R159" s="57"/>
      <c r="S159" s="57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</row>
    <row r="160" spans="18:49" s="49" customFormat="1" x14ac:dyDescent="0.2">
      <c r="R160" s="57"/>
      <c r="S160" s="57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</row>
    <row r="161" spans="18:49" s="49" customFormat="1" x14ac:dyDescent="0.2">
      <c r="R161" s="57"/>
      <c r="S161" s="57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</row>
    <row r="162" spans="18:49" s="49" customFormat="1" x14ac:dyDescent="0.2">
      <c r="R162" s="57"/>
      <c r="S162" s="57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</row>
    <row r="163" spans="18:49" s="49" customFormat="1" x14ac:dyDescent="0.2">
      <c r="R163" s="57"/>
      <c r="S163" s="57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</row>
    <row r="164" spans="18:49" s="49" customFormat="1" x14ac:dyDescent="0.2">
      <c r="R164" s="57"/>
      <c r="S164" s="57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</row>
    <row r="165" spans="18:49" s="49" customFormat="1" x14ac:dyDescent="0.2">
      <c r="R165" s="57"/>
      <c r="S165" s="57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</row>
    <row r="166" spans="18:49" s="49" customFormat="1" x14ac:dyDescent="0.2">
      <c r="R166" s="57"/>
      <c r="S166" s="57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</row>
    <row r="167" spans="18:49" s="49" customFormat="1" x14ac:dyDescent="0.2">
      <c r="R167" s="57"/>
      <c r="S167" s="57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</row>
    <row r="168" spans="18:49" s="49" customFormat="1" x14ac:dyDescent="0.2">
      <c r="R168" s="57"/>
      <c r="S168" s="57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</row>
    <row r="169" spans="18:49" s="49" customFormat="1" x14ac:dyDescent="0.2">
      <c r="R169" s="57"/>
      <c r="S169" s="57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</row>
    <row r="170" spans="18:49" s="49" customFormat="1" x14ac:dyDescent="0.2">
      <c r="R170" s="57"/>
      <c r="S170" s="57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</row>
    <row r="171" spans="18:49" s="49" customFormat="1" x14ac:dyDescent="0.2">
      <c r="R171" s="57"/>
      <c r="S171" s="57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</row>
    <row r="172" spans="18:49" s="49" customFormat="1" x14ac:dyDescent="0.2">
      <c r="R172" s="57"/>
      <c r="S172" s="57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</row>
    <row r="173" spans="18:49" s="49" customFormat="1" x14ac:dyDescent="0.2">
      <c r="R173" s="57"/>
      <c r="S173" s="57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</row>
    <row r="174" spans="18:49" s="49" customFormat="1" x14ac:dyDescent="0.2">
      <c r="R174" s="57"/>
      <c r="S174" s="57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</row>
    <row r="175" spans="18:49" s="49" customFormat="1" x14ac:dyDescent="0.2">
      <c r="R175" s="57"/>
      <c r="S175" s="57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</row>
    <row r="176" spans="18:49" s="49" customFormat="1" x14ac:dyDescent="0.2">
      <c r="R176" s="57"/>
      <c r="S176" s="57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</row>
    <row r="177" spans="18:49" s="49" customFormat="1" x14ac:dyDescent="0.2">
      <c r="R177" s="57"/>
      <c r="S177" s="57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</row>
    <row r="178" spans="18:49" s="49" customFormat="1" x14ac:dyDescent="0.2">
      <c r="R178" s="57"/>
      <c r="S178" s="57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</row>
    <row r="179" spans="18:49" s="49" customFormat="1" x14ac:dyDescent="0.2">
      <c r="R179" s="57"/>
      <c r="S179" s="57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</row>
    <row r="180" spans="18:49" s="49" customFormat="1" x14ac:dyDescent="0.2">
      <c r="R180" s="57"/>
      <c r="S180" s="57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</row>
    <row r="181" spans="18:49" s="49" customFormat="1" x14ac:dyDescent="0.2">
      <c r="R181" s="57"/>
      <c r="S181" s="57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</row>
    <row r="182" spans="18:49" s="49" customFormat="1" x14ac:dyDescent="0.2">
      <c r="R182" s="57"/>
      <c r="S182" s="57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</row>
    <row r="183" spans="18:49" s="49" customFormat="1" x14ac:dyDescent="0.2">
      <c r="R183" s="57"/>
      <c r="S183" s="57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</row>
    <row r="184" spans="18:49" s="49" customFormat="1" x14ac:dyDescent="0.2">
      <c r="R184" s="57"/>
      <c r="S184" s="57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</row>
    <row r="185" spans="18:49" s="49" customFormat="1" x14ac:dyDescent="0.2">
      <c r="R185" s="57"/>
      <c r="S185" s="57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</row>
    <row r="186" spans="18:49" s="49" customFormat="1" x14ac:dyDescent="0.2">
      <c r="R186" s="57"/>
      <c r="S186" s="57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</row>
    <row r="187" spans="18:49" s="49" customFormat="1" x14ac:dyDescent="0.2">
      <c r="R187" s="57"/>
      <c r="S187" s="57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</row>
    <row r="188" spans="18:49" s="49" customFormat="1" x14ac:dyDescent="0.2">
      <c r="R188" s="57"/>
      <c r="S188" s="57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</row>
    <row r="189" spans="18:49" s="49" customFormat="1" x14ac:dyDescent="0.2">
      <c r="R189" s="57"/>
      <c r="S189" s="57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</row>
    <row r="190" spans="18:49" s="49" customFormat="1" x14ac:dyDescent="0.2">
      <c r="R190" s="57"/>
      <c r="S190" s="57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</row>
    <row r="191" spans="18:49" s="49" customFormat="1" x14ac:dyDescent="0.2">
      <c r="R191" s="57"/>
      <c r="S191" s="57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</row>
    <row r="192" spans="18:49" s="49" customFormat="1" x14ac:dyDescent="0.2">
      <c r="R192" s="57"/>
      <c r="S192" s="57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</row>
    <row r="193" spans="18:49" s="49" customFormat="1" x14ac:dyDescent="0.2">
      <c r="R193" s="57"/>
      <c r="S193" s="57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</row>
    <row r="194" spans="18:49" s="49" customFormat="1" x14ac:dyDescent="0.2">
      <c r="R194" s="57"/>
      <c r="S194" s="57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</row>
    <row r="195" spans="18:49" s="49" customFormat="1" x14ac:dyDescent="0.2">
      <c r="R195" s="57"/>
      <c r="S195" s="57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</row>
    <row r="196" spans="18:49" s="49" customFormat="1" x14ac:dyDescent="0.2">
      <c r="R196" s="57"/>
      <c r="S196" s="57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</row>
    <row r="197" spans="18:49" s="49" customFormat="1" x14ac:dyDescent="0.2">
      <c r="R197" s="57"/>
      <c r="S197" s="57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</row>
    <row r="198" spans="18:49" s="49" customFormat="1" x14ac:dyDescent="0.2">
      <c r="R198" s="57"/>
      <c r="S198" s="57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</row>
    <row r="199" spans="18:49" s="49" customFormat="1" x14ac:dyDescent="0.2">
      <c r="R199" s="57"/>
      <c r="S199" s="57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</row>
    <row r="200" spans="18:49" s="49" customFormat="1" x14ac:dyDescent="0.2">
      <c r="R200" s="57"/>
      <c r="S200" s="57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</row>
    <row r="201" spans="18:49" s="49" customFormat="1" x14ac:dyDescent="0.2">
      <c r="R201" s="57"/>
      <c r="S201" s="57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</row>
    <row r="202" spans="18:49" s="49" customFormat="1" x14ac:dyDescent="0.2">
      <c r="R202" s="57"/>
      <c r="S202" s="57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</row>
    <row r="203" spans="18:49" s="49" customFormat="1" x14ac:dyDescent="0.2">
      <c r="R203" s="57"/>
      <c r="S203" s="57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</row>
    <row r="204" spans="18:49" s="49" customFormat="1" x14ac:dyDescent="0.2">
      <c r="R204" s="57"/>
      <c r="S204" s="57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</row>
    <row r="205" spans="18:49" s="49" customFormat="1" x14ac:dyDescent="0.2">
      <c r="R205" s="57"/>
      <c r="S205" s="57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</row>
    <row r="206" spans="18:49" s="49" customFormat="1" x14ac:dyDescent="0.2">
      <c r="R206" s="57"/>
      <c r="S206" s="57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</row>
    <row r="207" spans="18:49" s="49" customFormat="1" x14ac:dyDescent="0.2">
      <c r="R207" s="57"/>
      <c r="S207" s="57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</row>
    <row r="208" spans="18:49" s="49" customFormat="1" x14ac:dyDescent="0.2">
      <c r="R208" s="57"/>
      <c r="S208" s="57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</row>
    <row r="209" spans="18:49" s="49" customFormat="1" x14ac:dyDescent="0.2">
      <c r="R209" s="57"/>
      <c r="S209" s="57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</row>
    <row r="210" spans="18:49" s="49" customFormat="1" x14ac:dyDescent="0.2">
      <c r="R210" s="57"/>
      <c r="S210" s="57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</row>
    <row r="211" spans="18:49" s="49" customFormat="1" x14ac:dyDescent="0.2">
      <c r="R211" s="57"/>
      <c r="S211" s="57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</row>
    <row r="212" spans="18:49" s="49" customFormat="1" x14ac:dyDescent="0.2">
      <c r="R212" s="57"/>
      <c r="S212" s="57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</row>
    <row r="213" spans="18:49" s="49" customFormat="1" x14ac:dyDescent="0.2">
      <c r="R213" s="57"/>
      <c r="S213" s="57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</row>
    <row r="214" spans="18:49" s="49" customFormat="1" x14ac:dyDescent="0.2">
      <c r="R214" s="57"/>
      <c r="S214" s="57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</row>
    <row r="215" spans="18:49" s="49" customFormat="1" x14ac:dyDescent="0.2">
      <c r="R215" s="57"/>
      <c r="S215" s="57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</row>
    <row r="216" spans="18:49" s="49" customFormat="1" x14ac:dyDescent="0.2">
      <c r="R216" s="57"/>
      <c r="S216" s="57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</row>
    <row r="217" spans="18:49" s="49" customFormat="1" x14ac:dyDescent="0.2">
      <c r="R217" s="57"/>
      <c r="S217" s="57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</row>
    <row r="218" spans="18:49" s="49" customFormat="1" x14ac:dyDescent="0.2">
      <c r="R218" s="57"/>
      <c r="S218" s="57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</row>
    <row r="219" spans="18:49" s="49" customFormat="1" x14ac:dyDescent="0.2">
      <c r="R219" s="57"/>
      <c r="S219" s="57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</row>
    <row r="220" spans="18:49" s="49" customFormat="1" x14ac:dyDescent="0.2">
      <c r="R220" s="57"/>
      <c r="S220" s="57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  <c r="AU220" s="52"/>
      <c r="AV220" s="52"/>
      <c r="AW220" s="52"/>
    </row>
    <row r="221" spans="18:49" s="49" customFormat="1" x14ac:dyDescent="0.2">
      <c r="R221" s="57"/>
      <c r="S221" s="57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52"/>
      <c r="AW221" s="52"/>
    </row>
    <row r="222" spans="18:49" s="49" customFormat="1" x14ac:dyDescent="0.2">
      <c r="R222" s="57"/>
      <c r="S222" s="57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  <c r="AU222" s="52"/>
      <c r="AV222" s="52"/>
      <c r="AW222" s="52"/>
    </row>
    <row r="223" spans="18:49" s="49" customFormat="1" x14ac:dyDescent="0.2">
      <c r="R223" s="57"/>
      <c r="S223" s="57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52"/>
      <c r="AW223" s="52"/>
    </row>
    <row r="224" spans="18:49" s="49" customFormat="1" x14ac:dyDescent="0.2">
      <c r="R224" s="57"/>
      <c r="S224" s="57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</row>
    <row r="225" spans="12:49" s="49" customFormat="1" x14ac:dyDescent="0.2">
      <c r="R225" s="57"/>
      <c r="S225" s="57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52"/>
      <c r="AW225" s="52"/>
    </row>
    <row r="226" spans="12:49" s="49" customFormat="1" x14ac:dyDescent="0.2">
      <c r="R226" s="57"/>
      <c r="S226" s="57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</row>
    <row r="227" spans="12:49" s="49" customFormat="1" x14ac:dyDescent="0.2">
      <c r="R227" s="57"/>
      <c r="S227" s="57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52"/>
      <c r="AW227" s="52"/>
    </row>
    <row r="228" spans="12:49" s="49" customFormat="1" x14ac:dyDescent="0.2">
      <c r="R228" s="57"/>
      <c r="S228" s="57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  <c r="AU228" s="52"/>
      <c r="AV228" s="52"/>
      <c r="AW228" s="52"/>
    </row>
    <row r="229" spans="12:49" s="49" customFormat="1" x14ac:dyDescent="0.2">
      <c r="R229" s="57"/>
      <c r="S229" s="57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52"/>
      <c r="AW229" s="52"/>
    </row>
    <row r="230" spans="12:49" s="49" customFormat="1" x14ac:dyDescent="0.2">
      <c r="R230" s="57"/>
      <c r="S230" s="57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  <c r="AU230" s="52"/>
      <c r="AV230" s="52"/>
      <c r="AW230" s="52"/>
    </row>
    <row r="231" spans="12:49" s="49" customFormat="1" x14ac:dyDescent="0.2">
      <c r="R231" s="57"/>
      <c r="S231" s="57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52"/>
      <c r="AW231" s="52"/>
    </row>
    <row r="232" spans="12:49" s="49" customFormat="1" x14ac:dyDescent="0.2">
      <c r="R232" s="57"/>
      <c r="S232" s="57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</row>
    <row r="233" spans="12:49" s="49" customFormat="1" x14ac:dyDescent="0.2">
      <c r="R233" s="57"/>
      <c r="S233" s="57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</row>
    <row r="234" spans="12:49" s="49" customFormat="1" x14ac:dyDescent="0.2">
      <c r="L234" s="50"/>
      <c r="M234" s="50"/>
      <c r="N234" s="50"/>
      <c r="O234" s="50"/>
      <c r="P234" s="50"/>
      <c r="Q234" s="50"/>
      <c r="R234" s="57"/>
      <c r="S234" s="57"/>
      <c r="T234" s="53"/>
      <c r="U234" s="52"/>
      <c r="V234" s="52"/>
      <c r="W234" s="53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</row>
    <row r="235" spans="12:49" s="49" customFormat="1" x14ac:dyDescent="0.2">
      <c r="L235" s="50"/>
      <c r="M235" s="50"/>
      <c r="N235" s="50"/>
      <c r="O235" s="50"/>
      <c r="P235" s="50"/>
      <c r="Q235" s="50"/>
      <c r="R235" s="57"/>
      <c r="S235" s="57"/>
      <c r="T235" s="53"/>
      <c r="U235" s="52"/>
      <c r="V235" s="52"/>
      <c r="W235" s="53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  <c r="AU235" s="52"/>
    </row>
    <row r="236" spans="12:49" s="49" customFormat="1" x14ac:dyDescent="0.2">
      <c r="L236" s="50"/>
      <c r="M236" s="50"/>
      <c r="N236" s="50"/>
      <c r="O236" s="50"/>
      <c r="P236" s="50"/>
      <c r="Q236" s="50"/>
      <c r="R236" s="57"/>
      <c r="S236" s="57"/>
      <c r="T236" s="53"/>
      <c r="U236" s="52"/>
      <c r="V236" s="52"/>
      <c r="W236" s="53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  <c r="AU236" s="52"/>
    </row>
    <row r="237" spans="12:49" s="49" customFormat="1" x14ac:dyDescent="0.2">
      <c r="L237" s="50"/>
      <c r="M237" s="50"/>
      <c r="N237" s="50"/>
      <c r="O237" s="50"/>
      <c r="P237" s="50"/>
      <c r="Q237" s="50"/>
      <c r="R237" s="57"/>
      <c r="S237" s="57"/>
      <c r="T237" s="53"/>
      <c r="U237" s="52"/>
      <c r="V237" s="52"/>
      <c r="W237" s="53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</row>
    <row r="238" spans="12:49" s="49" customFormat="1" x14ac:dyDescent="0.2">
      <c r="L238" s="50"/>
      <c r="M238" s="50"/>
      <c r="N238" s="50"/>
      <c r="O238" s="50"/>
      <c r="P238" s="50"/>
      <c r="Q238" s="50"/>
      <c r="R238" s="57"/>
      <c r="S238" s="57"/>
      <c r="T238" s="53"/>
      <c r="U238" s="52"/>
      <c r="V238" s="52"/>
      <c r="W238" s="53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  <c r="AU238" s="52"/>
    </row>
    <row r="239" spans="12:49" s="49" customFormat="1" x14ac:dyDescent="0.2">
      <c r="L239" s="50"/>
      <c r="M239" s="50"/>
      <c r="N239" s="50"/>
      <c r="O239" s="50"/>
      <c r="P239" s="50"/>
      <c r="Q239" s="50"/>
      <c r="R239" s="57"/>
      <c r="S239" s="57"/>
      <c r="T239" s="53"/>
      <c r="U239" s="52"/>
      <c r="V239" s="52"/>
      <c r="W239" s="53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  <c r="AU239" s="52"/>
    </row>
    <row r="240" spans="12:49" s="49" customFormat="1" x14ac:dyDescent="0.2">
      <c r="L240" s="50"/>
      <c r="M240" s="50"/>
      <c r="N240" s="50"/>
      <c r="O240" s="50"/>
      <c r="P240" s="50"/>
      <c r="Q240" s="50"/>
      <c r="R240" s="57"/>
      <c r="S240" s="57"/>
      <c r="T240" s="53"/>
      <c r="U240" s="52"/>
      <c r="V240" s="52"/>
      <c r="W240" s="53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</row>
    <row r="241" spans="1:50" s="49" customFormat="1" x14ac:dyDescent="0.2">
      <c r="L241" s="50"/>
      <c r="M241" s="50"/>
      <c r="N241" s="50"/>
      <c r="O241" s="50"/>
      <c r="P241" s="50"/>
      <c r="Q241" s="50"/>
      <c r="R241" s="57"/>
      <c r="S241" s="57"/>
      <c r="T241" s="53"/>
      <c r="U241" s="52"/>
      <c r="V241" s="52"/>
      <c r="W241" s="53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  <c r="AU241" s="52"/>
    </row>
    <row r="242" spans="1:50" s="49" customFormat="1" x14ac:dyDescent="0.2">
      <c r="L242" s="50"/>
      <c r="M242" s="50"/>
      <c r="N242" s="50"/>
      <c r="O242" s="50"/>
      <c r="P242" s="50"/>
      <c r="Q242" s="50"/>
      <c r="R242" s="57"/>
      <c r="S242" s="57"/>
      <c r="T242" s="53"/>
      <c r="U242" s="52"/>
      <c r="V242" s="52"/>
      <c r="W242" s="53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</row>
    <row r="243" spans="1:50" s="49" customFormat="1" x14ac:dyDescent="0.2">
      <c r="L243" s="50"/>
      <c r="M243" s="50"/>
      <c r="N243" s="50"/>
      <c r="O243" s="50"/>
      <c r="P243" s="50"/>
      <c r="Q243" s="50"/>
      <c r="R243" s="57"/>
      <c r="S243" s="57"/>
      <c r="T243" s="53"/>
      <c r="U243" s="52"/>
      <c r="V243" s="52"/>
      <c r="W243" s="53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  <c r="AU243" s="52"/>
    </row>
    <row r="244" spans="1:50" s="49" customFormat="1" x14ac:dyDescent="0.2">
      <c r="L244" s="50"/>
      <c r="M244" s="50"/>
      <c r="N244" s="50"/>
      <c r="O244" s="50"/>
      <c r="P244" s="50"/>
      <c r="Q244" s="50"/>
      <c r="R244" s="57"/>
      <c r="S244" s="57"/>
      <c r="T244" s="53"/>
      <c r="U244" s="52"/>
      <c r="V244" s="52"/>
      <c r="W244" s="53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</row>
    <row r="245" spans="1:50" s="49" customFormat="1" x14ac:dyDescent="0.2">
      <c r="L245" s="50"/>
      <c r="M245" s="50"/>
      <c r="N245" s="50"/>
      <c r="O245" s="50"/>
      <c r="P245" s="50"/>
      <c r="Q245" s="50"/>
      <c r="R245" s="57"/>
      <c r="S245" s="57"/>
      <c r="T245" s="53"/>
      <c r="U245" s="52"/>
      <c r="V245" s="52"/>
      <c r="W245" s="53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  <c r="AU245" s="52"/>
    </row>
    <row r="246" spans="1:50" s="49" customFormat="1" x14ac:dyDescent="0.2">
      <c r="L246" s="50"/>
      <c r="M246" s="50"/>
      <c r="N246" s="50"/>
      <c r="O246" s="50"/>
      <c r="P246" s="50"/>
      <c r="Q246" s="50"/>
      <c r="R246" s="57"/>
      <c r="S246" s="57"/>
      <c r="T246" s="53"/>
      <c r="U246" s="52"/>
      <c r="V246" s="52"/>
      <c r="W246" s="53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</row>
    <row r="247" spans="1:50" s="49" customFormat="1" x14ac:dyDescent="0.2">
      <c r="L247" s="50"/>
      <c r="M247" s="50"/>
      <c r="N247" s="50"/>
      <c r="O247" s="50"/>
      <c r="P247" s="50"/>
      <c r="Q247" s="50"/>
      <c r="R247" s="57"/>
      <c r="S247" s="57"/>
      <c r="T247" s="53"/>
      <c r="U247" s="52"/>
      <c r="V247" s="52"/>
      <c r="W247" s="53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  <c r="AU247" s="52"/>
    </row>
    <row r="248" spans="1:50" s="49" customFormat="1" x14ac:dyDescent="0.2">
      <c r="L248" s="50"/>
      <c r="M248" s="50"/>
      <c r="N248" s="50"/>
      <c r="O248" s="50"/>
      <c r="P248" s="50"/>
      <c r="Q248" s="50"/>
      <c r="R248" s="57"/>
      <c r="S248" s="57"/>
      <c r="T248" s="53"/>
      <c r="U248" s="52"/>
      <c r="V248" s="52"/>
      <c r="W248" s="53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</row>
    <row r="249" spans="1:50" s="49" customFormat="1" x14ac:dyDescent="0.2">
      <c r="L249" s="50"/>
      <c r="M249" s="50"/>
      <c r="N249" s="50"/>
      <c r="O249" s="50"/>
      <c r="P249" s="50"/>
      <c r="Q249" s="50"/>
      <c r="R249" s="57"/>
      <c r="S249" s="57"/>
      <c r="T249" s="53"/>
      <c r="U249" s="52"/>
      <c r="V249" s="52"/>
      <c r="W249" s="53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</row>
    <row r="250" spans="1:50" s="49" customFormat="1" x14ac:dyDescent="0.2">
      <c r="L250" s="50"/>
      <c r="M250" s="50"/>
      <c r="N250" s="50"/>
      <c r="O250" s="50"/>
      <c r="P250" s="50"/>
      <c r="Q250" s="50"/>
      <c r="R250" s="57"/>
      <c r="S250" s="57"/>
      <c r="T250" s="53"/>
      <c r="U250" s="52"/>
      <c r="V250" s="52"/>
      <c r="W250" s="53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</row>
    <row r="251" spans="1:50" s="49" customFormat="1" x14ac:dyDescent="0.2">
      <c r="L251" s="50"/>
      <c r="M251" s="50"/>
      <c r="N251" s="50"/>
      <c r="O251" s="50"/>
      <c r="P251" s="50"/>
      <c r="Q251" s="50"/>
      <c r="R251" s="57"/>
      <c r="S251" s="57"/>
      <c r="T251" s="53"/>
      <c r="U251" s="52"/>
      <c r="V251" s="52"/>
      <c r="W251" s="53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</row>
    <row r="252" spans="1:50" s="49" customFormat="1" x14ac:dyDescent="0.2">
      <c r="L252" s="50"/>
      <c r="M252" s="50"/>
      <c r="N252" s="50"/>
      <c r="O252" s="50"/>
      <c r="P252" s="50"/>
      <c r="Q252" s="50"/>
      <c r="R252" s="57"/>
      <c r="S252" s="57"/>
      <c r="T252" s="53"/>
      <c r="U252" s="52"/>
      <c r="V252" s="52"/>
      <c r="W252" s="53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  <c r="AU252" s="52"/>
    </row>
    <row r="253" spans="1:50" s="49" customFormat="1" x14ac:dyDescent="0.2">
      <c r="L253" s="50"/>
      <c r="M253" s="50"/>
      <c r="N253" s="50"/>
      <c r="O253" s="50"/>
      <c r="P253" s="50"/>
      <c r="Q253" s="50"/>
      <c r="R253" s="57"/>
      <c r="S253" s="57"/>
      <c r="T253" s="53"/>
      <c r="U253" s="52"/>
      <c r="V253" s="52"/>
      <c r="W253" s="53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</row>
    <row r="254" spans="1:50" s="49" customFormat="1" x14ac:dyDescent="0.2">
      <c r="L254" s="50"/>
      <c r="M254" s="50"/>
      <c r="N254" s="50"/>
      <c r="O254" s="50"/>
      <c r="P254" s="50"/>
      <c r="Q254" s="50"/>
      <c r="R254" s="57"/>
      <c r="S254" s="57"/>
      <c r="T254" s="53"/>
      <c r="U254" s="52"/>
      <c r="V254" s="52"/>
      <c r="W254" s="53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  <c r="AU254" s="52"/>
    </row>
    <row r="255" spans="1:50" s="3" customFormat="1" x14ac:dyDescent="0.2">
      <c r="A255" s="49"/>
      <c r="B255" s="49"/>
      <c r="C255" s="49"/>
      <c r="D255" s="49"/>
      <c r="E255" s="49"/>
      <c r="F255" s="49"/>
      <c r="G255" s="49"/>
      <c r="H255" s="49"/>
      <c r="I255" s="49"/>
      <c r="J255" s="49"/>
      <c r="L255" s="46"/>
      <c r="M255" s="46"/>
      <c r="N255" s="46"/>
      <c r="O255" s="46"/>
      <c r="P255" s="46"/>
      <c r="Q255" s="46"/>
      <c r="R255" s="57"/>
      <c r="S255" s="57"/>
      <c r="T255" s="47"/>
      <c r="U255" s="4"/>
      <c r="V255" s="4"/>
      <c r="W255" s="47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49"/>
      <c r="AW255" s="49"/>
      <c r="AX255" s="49"/>
    </row>
    <row r="256" spans="1:50" s="3" customFormat="1" x14ac:dyDescent="0.2">
      <c r="A256" s="49"/>
      <c r="B256" s="49"/>
      <c r="C256" s="49"/>
      <c r="D256" s="49"/>
      <c r="E256" s="49"/>
      <c r="F256" s="49"/>
      <c r="G256" s="49"/>
      <c r="H256" s="49"/>
      <c r="I256" s="49"/>
      <c r="J256" s="49"/>
      <c r="L256" s="46"/>
      <c r="M256" s="46"/>
      <c r="N256" s="46"/>
      <c r="O256" s="46"/>
      <c r="P256" s="46"/>
      <c r="Q256" s="46"/>
      <c r="R256" s="57"/>
      <c r="S256" s="57"/>
      <c r="T256" s="47"/>
      <c r="U256" s="4"/>
      <c r="V256" s="4"/>
      <c r="W256" s="47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  <c r="AU256" s="52"/>
      <c r="AV256" s="49"/>
      <c r="AW256" s="49"/>
      <c r="AX256" s="49"/>
    </row>
    <row r="257" spans="1:50" s="3" customFormat="1" x14ac:dyDescent="0.2">
      <c r="A257" s="49"/>
      <c r="B257" s="49"/>
      <c r="C257" s="49"/>
      <c r="D257" s="49"/>
      <c r="E257" s="49"/>
      <c r="F257" s="49"/>
      <c r="G257" s="49"/>
      <c r="H257" s="49"/>
      <c r="I257" s="49"/>
      <c r="J257" s="49"/>
      <c r="L257" s="46"/>
      <c r="M257" s="46"/>
      <c r="N257" s="46"/>
      <c r="O257" s="46"/>
      <c r="P257" s="46"/>
      <c r="Q257" s="46"/>
      <c r="R257" s="57"/>
      <c r="S257" s="57"/>
      <c r="T257" s="47"/>
      <c r="U257" s="4"/>
      <c r="V257" s="4"/>
      <c r="W257" s="47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  <c r="AU257" s="52"/>
      <c r="AV257" s="49"/>
      <c r="AW257" s="49"/>
      <c r="AX257" s="49"/>
    </row>
    <row r="258" spans="1:50" s="3" customFormat="1" x14ac:dyDescent="0.2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L258" s="46"/>
      <c r="M258" s="46"/>
      <c r="N258" s="46"/>
      <c r="O258" s="46"/>
      <c r="P258" s="46"/>
      <c r="Q258" s="46"/>
      <c r="R258" s="57"/>
      <c r="S258" s="57"/>
      <c r="T258" s="47"/>
      <c r="U258" s="4"/>
      <c r="V258" s="4"/>
      <c r="W258" s="47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  <c r="AU258" s="52"/>
      <c r="AV258" s="49"/>
      <c r="AW258" s="49"/>
      <c r="AX258" s="49"/>
    </row>
    <row r="259" spans="1:50" s="3" customFormat="1" x14ac:dyDescent="0.2">
      <c r="A259" s="49"/>
      <c r="B259" s="49"/>
      <c r="C259" s="49"/>
      <c r="D259" s="49"/>
      <c r="E259" s="49"/>
      <c r="F259" s="49"/>
      <c r="G259" s="49"/>
      <c r="H259" s="49"/>
      <c r="I259" s="49"/>
      <c r="J259" s="49"/>
      <c r="L259" s="46"/>
      <c r="M259" s="46"/>
      <c r="N259" s="46"/>
      <c r="O259" s="46"/>
      <c r="P259" s="46"/>
      <c r="Q259" s="46"/>
      <c r="R259" s="57"/>
      <c r="S259" s="57"/>
      <c r="T259" s="47"/>
      <c r="U259" s="4"/>
      <c r="V259" s="4"/>
      <c r="W259" s="47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49"/>
      <c r="AW259" s="49"/>
      <c r="AX259" s="49"/>
    </row>
    <row r="260" spans="1:50" s="3" customFormat="1" x14ac:dyDescent="0.2">
      <c r="A260" s="49"/>
      <c r="B260" s="49"/>
      <c r="C260" s="49"/>
      <c r="D260" s="49"/>
      <c r="E260" s="49"/>
      <c r="F260" s="49"/>
      <c r="G260" s="49"/>
      <c r="H260" s="49"/>
      <c r="I260" s="49"/>
      <c r="J260" s="49"/>
      <c r="L260" s="46"/>
      <c r="M260" s="46"/>
      <c r="N260" s="46"/>
      <c r="O260" s="46"/>
      <c r="P260" s="46"/>
      <c r="Q260" s="46"/>
      <c r="R260" s="57"/>
      <c r="S260" s="57"/>
      <c r="T260" s="47"/>
      <c r="U260" s="4"/>
      <c r="V260" s="4"/>
      <c r="W260" s="47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  <c r="AU260" s="52"/>
      <c r="AV260" s="49"/>
      <c r="AW260" s="49"/>
      <c r="AX260" s="49"/>
    </row>
    <row r="261" spans="1:50" s="3" customFormat="1" x14ac:dyDescent="0.2">
      <c r="A261" s="49"/>
      <c r="B261" s="49"/>
      <c r="C261" s="49"/>
      <c r="D261" s="49"/>
      <c r="E261" s="49"/>
      <c r="F261" s="49"/>
      <c r="G261" s="49"/>
      <c r="H261" s="49"/>
      <c r="I261" s="49"/>
      <c r="J261" s="49"/>
      <c r="L261" s="46"/>
      <c r="M261" s="46"/>
      <c r="N261" s="46"/>
      <c r="O261" s="46"/>
      <c r="P261" s="46"/>
      <c r="Q261" s="46"/>
      <c r="R261" s="57"/>
      <c r="S261" s="57"/>
      <c r="T261" s="47"/>
      <c r="U261" s="4"/>
      <c r="V261" s="4"/>
      <c r="W261" s="47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  <c r="AU261" s="52"/>
      <c r="AV261" s="49"/>
      <c r="AW261" s="49"/>
      <c r="AX261" s="49"/>
    </row>
    <row r="262" spans="1:50" s="3" customFormat="1" x14ac:dyDescent="0.2">
      <c r="A262" s="49"/>
      <c r="B262" s="49"/>
      <c r="C262" s="49"/>
      <c r="D262" s="49"/>
      <c r="E262" s="49"/>
      <c r="F262" s="49"/>
      <c r="G262" s="49"/>
      <c r="H262" s="49"/>
      <c r="I262" s="49"/>
      <c r="J262" s="49"/>
      <c r="L262" s="46"/>
      <c r="M262" s="46"/>
      <c r="N262" s="46"/>
      <c r="O262" s="46"/>
      <c r="P262" s="46"/>
      <c r="Q262" s="46"/>
      <c r="R262" s="57"/>
      <c r="S262" s="57"/>
      <c r="T262" s="47"/>
      <c r="U262" s="4"/>
      <c r="V262" s="4"/>
      <c r="W262" s="47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49"/>
      <c r="AW262" s="49"/>
      <c r="AX262" s="49"/>
    </row>
    <row r="263" spans="1:50" s="3" customFormat="1" x14ac:dyDescent="0.2">
      <c r="A263" s="49"/>
      <c r="B263" s="49"/>
      <c r="C263" s="49"/>
      <c r="D263" s="49"/>
      <c r="E263" s="49"/>
      <c r="F263" s="49"/>
      <c r="G263" s="49"/>
      <c r="H263" s="49"/>
      <c r="I263" s="49"/>
      <c r="J263" s="49"/>
      <c r="L263" s="46"/>
      <c r="M263" s="46"/>
      <c r="N263" s="46"/>
      <c r="O263" s="46"/>
      <c r="P263" s="46"/>
      <c r="Q263" s="46"/>
      <c r="R263" s="57"/>
      <c r="S263" s="57"/>
      <c r="T263" s="47"/>
      <c r="U263" s="4"/>
      <c r="V263" s="4"/>
      <c r="W263" s="47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  <c r="AU263" s="52"/>
      <c r="AV263" s="49"/>
      <c r="AW263" s="49"/>
      <c r="AX263" s="49"/>
    </row>
    <row r="264" spans="1:50" s="3" customFormat="1" x14ac:dyDescent="0.2">
      <c r="A264" s="49"/>
      <c r="B264" s="49"/>
      <c r="C264" s="49"/>
      <c r="D264" s="49"/>
      <c r="E264" s="49"/>
      <c r="F264" s="49"/>
      <c r="G264" s="49"/>
      <c r="H264" s="49"/>
      <c r="I264" s="49"/>
      <c r="J264" s="49"/>
      <c r="L264" s="46"/>
      <c r="M264" s="46"/>
      <c r="N264" s="46"/>
      <c r="O264" s="46"/>
      <c r="P264" s="46"/>
      <c r="Q264" s="46"/>
      <c r="R264" s="57"/>
      <c r="S264" s="57"/>
      <c r="T264" s="47"/>
      <c r="U264" s="4"/>
      <c r="V264" s="4"/>
      <c r="W264" s="47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49"/>
      <c r="AW264" s="49"/>
      <c r="AX264" s="49"/>
    </row>
    <row r="265" spans="1:50" s="3" customFormat="1" x14ac:dyDescent="0.2">
      <c r="A265" s="49"/>
      <c r="B265" s="49"/>
      <c r="C265" s="49"/>
      <c r="D265" s="49"/>
      <c r="E265" s="49"/>
      <c r="F265" s="49"/>
      <c r="G265" s="49"/>
      <c r="H265" s="49"/>
      <c r="I265" s="49"/>
      <c r="J265" s="49"/>
      <c r="L265" s="46"/>
      <c r="M265" s="46"/>
      <c r="N265" s="46"/>
      <c r="O265" s="46"/>
      <c r="P265" s="46"/>
      <c r="Q265" s="46"/>
      <c r="R265" s="57"/>
      <c r="S265" s="57"/>
      <c r="T265" s="47"/>
      <c r="U265" s="4"/>
      <c r="V265" s="4"/>
      <c r="W265" s="47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  <c r="AU265" s="52"/>
      <c r="AV265" s="49"/>
      <c r="AW265" s="49"/>
      <c r="AX265" s="49"/>
    </row>
    <row r="266" spans="1:50" s="3" customFormat="1" x14ac:dyDescent="0.2">
      <c r="A266" s="49"/>
      <c r="B266" s="49"/>
      <c r="C266" s="49"/>
      <c r="D266" s="49"/>
      <c r="E266" s="49"/>
      <c r="F266" s="49"/>
      <c r="G266" s="49"/>
      <c r="H266" s="49"/>
      <c r="I266" s="49"/>
      <c r="J266" s="49"/>
      <c r="L266" s="46"/>
      <c r="M266" s="46"/>
      <c r="N266" s="46"/>
      <c r="O266" s="46"/>
      <c r="P266" s="46"/>
      <c r="Q266" s="46"/>
      <c r="R266" s="57"/>
      <c r="S266" s="57"/>
      <c r="T266" s="47"/>
      <c r="U266" s="4"/>
      <c r="V266" s="4"/>
      <c r="W266" s="47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  <c r="AU266" s="52"/>
      <c r="AV266" s="49"/>
      <c r="AW266" s="49"/>
      <c r="AX266" s="49"/>
    </row>
    <row r="267" spans="1:50" s="3" customFormat="1" x14ac:dyDescent="0.2">
      <c r="A267" s="49"/>
      <c r="B267" s="49"/>
      <c r="C267" s="49"/>
      <c r="D267" s="49"/>
      <c r="E267" s="49"/>
      <c r="F267" s="49"/>
      <c r="G267" s="49"/>
      <c r="H267" s="49"/>
      <c r="I267" s="49"/>
      <c r="J267" s="49"/>
      <c r="L267" s="46"/>
      <c r="M267" s="46"/>
      <c r="N267" s="46"/>
      <c r="O267" s="46"/>
      <c r="P267" s="46"/>
      <c r="Q267" s="46"/>
      <c r="R267" s="57"/>
      <c r="S267" s="57"/>
      <c r="T267" s="47"/>
      <c r="U267" s="4"/>
      <c r="V267" s="4"/>
      <c r="W267" s="47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  <c r="AU267" s="52"/>
      <c r="AV267" s="49"/>
      <c r="AW267" s="49"/>
      <c r="AX267" s="49"/>
    </row>
    <row r="268" spans="1:50" s="3" customFormat="1" x14ac:dyDescent="0.2">
      <c r="A268" s="49"/>
      <c r="B268" s="49"/>
      <c r="C268" s="49"/>
      <c r="D268" s="49"/>
      <c r="E268" s="49"/>
      <c r="F268" s="49"/>
      <c r="G268" s="49"/>
      <c r="H268" s="49"/>
      <c r="I268" s="49"/>
      <c r="J268" s="49"/>
      <c r="L268" s="46"/>
      <c r="M268" s="46"/>
      <c r="N268" s="46"/>
      <c r="O268" s="46"/>
      <c r="P268" s="46"/>
      <c r="Q268" s="46"/>
      <c r="R268" s="57"/>
      <c r="S268" s="57"/>
      <c r="T268" s="47"/>
      <c r="U268" s="4"/>
      <c r="V268" s="4"/>
      <c r="W268" s="47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  <c r="AU268" s="52"/>
      <c r="AV268" s="49"/>
      <c r="AW268" s="49"/>
      <c r="AX268" s="49"/>
    </row>
    <row r="269" spans="1:50" s="3" customFormat="1" x14ac:dyDescent="0.2">
      <c r="A269" s="49"/>
      <c r="B269" s="49"/>
      <c r="C269" s="49"/>
      <c r="D269" s="49"/>
      <c r="E269" s="49"/>
      <c r="F269" s="49"/>
      <c r="G269" s="49"/>
      <c r="H269" s="49"/>
      <c r="I269" s="49"/>
      <c r="J269" s="49"/>
      <c r="L269" s="46"/>
      <c r="M269" s="46"/>
      <c r="N269" s="46"/>
      <c r="O269" s="46"/>
      <c r="P269" s="46"/>
      <c r="Q269" s="46"/>
      <c r="R269" s="57"/>
      <c r="S269" s="57"/>
      <c r="T269" s="47"/>
      <c r="U269" s="4"/>
      <c r="V269" s="4"/>
      <c r="W269" s="47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  <c r="AU269" s="52"/>
      <c r="AV269" s="49"/>
      <c r="AW269" s="49"/>
      <c r="AX269" s="49"/>
    </row>
    <row r="270" spans="1:50" s="3" customFormat="1" x14ac:dyDescent="0.2">
      <c r="A270" s="49"/>
      <c r="B270" s="49"/>
      <c r="C270" s="49"/>
      <c r="D270" s="49"/>
      <c r="E270" s="49"/>
      <c r="F270" s="49"/>
      <c r="G270" s="49"/>
      <c r="H270" s="49"/>
      <c r="I270" s="49"/>
      <c r="J270" s="49"/>
      <c r="L270" s="46"/>
      <c r="M270" s="46"/>
      <c r="N270" s="46"/>
      <c r="O270" s="46"/>
      <c r="P270" s="46"/>
      <c r="Q270" s="46"/>
      <c r="R270" s="57"/>
      <c r="S270" s="57"/>
      <c r="T270" s="47"/>
      <c r="U270" s="4"/>
      <c r="V270" s="4"/>
      <c r="W270" s="47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  <c r="AU270" s="52"/>
      <c r="AV270" s="49"/>
      <c r="AW270" s="49"/>
      <c r="AX270" s="49"/>
    </row>
    <row r="271" spans="1:50" s="3" customFormat="1" x14ac:dyDescent="0.2">
      <c r="A271" s="49"/>
      <c r="B271" s="49"/>
      <c r="C271" s="49"/>
      <c r="D271" s="49"/>
      <c r="E271" s="49"/>
      <c r="F271" s="49"/>
      <c r="G271" s="49"/>
      <c r="H271" s="49"/>
      <c r="I271" s="49"/>
      <c r="J271" s="49"/>
      <c r="L271" s="46"/>
      <c r="M271" s="46"/>
      <c r="N271" s="46"/>
      <c r="O271" s="46"/>
      <c r="P271" s="46"/>
      <c r="Q271" s="46"/>
      <c r="R271" s="57"/>
      <c r="S271" s="57"/>
      <c r="T271" s="47"/>
      <c r="U271" s="4"/>
      <c r="V271" s="4"/>
      <c r="W271" s="47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  <c r="AU271" s="52"/>
      <c r="AV271" s="49"/>
      <c r="AW271" s="49"/>
      <c r="AX271" s="49"/>
    </row>
    <row r="272" spans="1:50" s="3" customFormat="1" x14ac:dyDescent="0.2">
      <c r="A272" s="49"/>
      <c r="B272" s="49"/>
      <c r="C272" s="49"/>
      <c r="D272" s="49"/>
      <c r="E272" s="49"/>
      <c r="F272" s="49"/>
      <c r="G272" s="49"/>
      <c r="H272" s="49"/>
      <c r="I272" s="49"/>
      <c r="J272" s="49"/>
      <c r="L272" s="46"/>
      <c r="M272" s="46"/>
      <c r="N272" s="46"/>
      <c r="O272" s="46"/>
      <c r="P272" s="46"/>
      <c r="Q272" s="46"/>
      <c r="R272" s="57"/>
      <c r="S272" s="57"/>
      <c r="T272" s="47"/>
      <c r="U272" s="4"/>
      <c r="V272" s="4"/>
      <c r="W272" s="47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  <c r="AU272" s="52"/>
      <c r="AV272" s="49"/>
      <c r="AW272" s="49"/>
      <c r="AX272" s="49"/>
    </row>
    <row r="273" spans="1:50" s="3" customFormat="1" x14ac:dyDescent="0.2">
      <c r="A273" s="49"/>
      <c r="B273" s="49"/>
      <c r="C273" s="49"/>
      <c r="D273" s="49"/>
      <c r="E273" s="49"/>
      <c r="F273" s="49"/>
      <c r="G273" s="49"/>
      <c r="H273" s="49"/>
      <c r="I273" s="49"/>
      <c r="J273" s="49"/>
      <c r="L273" s="46"/>
      <c r="M273" s="46"/>
      <c r="N273" s="46"/>
      <c r="O273" s="46"/>
      <c r="P273" s="46"/>
      <c r="Q273" s="46"/>
      <c r="R273" s="57"/>
      <c r="S273" s="57"/>
      <c r="T273" s="47"/>
      <c r="U273" s="4"/>
      <c r="V273" s="4"/>
      <c r="W273" s="47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  <c r="AU273" s="52"/>
      <c r="AV273" s="49"/>
      <c r="AW273" s="49"/>
      <c r="AX273" s="49"/>
    </row>
    <row r="274" spans="1:50" s="3" customFormat="1" x14ac:dyDescent="0.2">
      <c r="A274" s="49"/>
      <c r="B274" s="49"/>
      <c r="C274" s="49"/>
      <c r="D274" s="49"/>
      <c r="E274" s="49"/>
      <c r="F274" s="49"/>
      <c r="G274" s="49"/>
      <c r="H274" s="49"/>
      <c r="I274" s="49"/>
      <c r="J274" s="49"/>
      <c r="L274" s="46"/>
      <c r="M274" s="46"/>
      <c r="N274" s="46"/>
      <c r="O274" s="46"/>
      <c r="P274" s="46"/>
      <c r="Q274" s="46"/>
      <c r="R274" s="57"/>
      <c r="S274" s="57"/>
      <c r="T274" s="47"/>
      <c r="U274" s="4"/>
      <c r="V274" s="4"/>
      <c r="W274" s="47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49"/>
      <c r="AW274" s="49"/>
      <c r="AX274" s="49"/>
    </row>
    <row r="275" spans="1:50" s="3" customFormat="1" x14ac:dyDescent="0.2">
      <c r="A275" s="49"/>
      <c r="B275" s="49"/>
      <c r="C275" s="49"/>
      <c r="D275" s="49"/>
      <c r="E275" s="49"/>
      <c r="F275" s="49"/>
      <c r="G275" s="49"/>
      <c r="H275" s="49"/>
      <c r="I275" s="49"/>
      <c r="J275" s="49"/>
      <c r="L275" s="46"/>
      <c r="M275" s="46"/>
      <c r="N275" s="46"/>
      <c r="O275" s="46"/>
      <c r="P275" s="46"/>
      <c r="Q275" s="46"/>
      <c r="R275" s="57"/>
      <c r="S275" s="57"/>
      <c r="T275" s="47"/>
      <c r="U275" s="4"/>
      <c r="V275" s="4"/>
      <c r="W275" s="47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49"/>
      <c r="AW275" s="49"/>
      <c r="AX275" s="49"/>
    </row>
    <row r="276" spans="1:50" s="3" customFormat="1" x14ac:dyDescent="0.2">
      <c r="A276" s="49"/>
      <c r="B276" s="49"/>
      <c r="C276" s="49"/>
      <c r="D276" s="49"/>
      <c r="E276" s="49"/>
      <c r="F276" s="49"/>
      <c r="G276" s="49"/>
      <c r="H276" s="49"/>
      <c r="I276" s="49"/>
      <c r="J276" s="49"/>
      <c r="L276" s="46"/>
      <c r="M276" s="46"/>
      <c r="N276" s="46"/>
      <c r="O276" s="46"/>
      <c r="P276" s="46"/>
      <c r="Q276" s="46"/>
      <c r="R276" s="57"/>
      <c r="S276" s="57"/>
      <c r="T276" s="47"/>
      <c r="U276" s="4"/>
      <c r="V276" s="4"/>
      <c r="W276" s="47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49"/>
      <c r="AW276" s="49"/>
      <c r="AX276" s="49"/>
    </row>
    <row r="277" spans="1:50" s="3" customFormat="1" x14ac:dyDescent="0.2">
      <c r="A277" s="49"/>
      <c r="B277" s="49"/>
      <c r="C277" s="49"/>
      <c r="D277" s="49"/>
      <c r="E277" s="49"/>
      <c r="F277" s="49"/>
      <c r="G277" s="49"/>
      <c r="H277" s="49"/>
      <c r="I277" s="49"/>
      <c r="J277" s="49"/>
      <c r="L277" s="46"/>
      <c r="M277" s="46"/>
      <c r="N277" s="46"/>
      <c r="O277" s="46"/>
      <c r="P277" s="46"/>
      <c r="Q277" s="46"/>
      <c r="R277" s="57"/>
      <c r="S277" s="57"/>
      <c r="T277" s="47"/>
      <c r="U277" s="4"/>
      <c r="V277" s="4"/>
      <c r="W277" s="47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  <c r="AU277" s="52"/>
      <c r="AV277" s="49"/>
      <c r="AW277" s="49"/>
      <c r="AX277" s="49"/>
    </row>
    <row r="278" spans="1:50" s="3" customFormat="1" x14ac:dyDescent="0.2">
      <c r="A278" s="49"/>
      <c r="B278" s="49"/>
      <c r="C278" s="49"/>
      <c r="D278" s="49"/>
      <c r="E278" s="49"/>
      <c r="F278" s="49"/>
      <c r="G278" s="49"/>
      <c r="H278" s="49"/>
      <c r="I278" s="49"/>
      <c r="J278" s="49"/>
      <c r="L278" s="46"/>
      <c r="M278" s="46"/>
      <c r="N278" s="46"/>
      <c r="O278" s="46"/>
      <c r="P278" s="46"/>
      <c r="Q278" s="46"/>
      <c r="R278" s="57"/>
      <c r="S278" s="57"/>
      <c r="T278" s="47"/>
      <c r="U278" s="4"/>
      <c r="V278" s="4"/>
      <c r="W278" s="47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  <c r="AU278" s="52"/>
      <c r="AV278" s="49"/>
      <c r="AW278" s="49"/>
      <c r="AX278" s="49"/>
    </row>
    <row r="279" spans="1:50" s="3" customFormat="1" x14ac:dyDescent="0.2">
      <c r="A279" s="49"/>
      <c r="B279" s="49"/>
      <c r="C279" s="49"/>
      <c r="D279" s="49"/>
      <c r="E279" s="49"/>
      <c r="F279" s="49"/>
      <c r="G279" s="49"/>
      <c r="H279" s="49"/>
      <c r="I279" s="49"/>
      <c r="J279" s="49"/>
      <c r="L279" s="46"/>
      <c r="M279" s="46"/>
      <c r="N279" s="46"/>
      <c r="O279" s="46"/>
      <c r="P279" s="46"/>
      <c r="Q279" s="46"/>
      <c r="R279" s="57"/>
      <c r="S279" s="57"/>
      <c r="T279" s="47"/>
      <c r="U279" s="4"/>
      <c r="V279" s="4"/>
      <c r="W279" s="47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  <c r="AU279" s="52"/>
      <c r="AV279" s="49"/>
      <c r="AW279" s="49"/>
      <c r="AX279" s="49"/>
    </row>
  </sheetData>
  <mergeCells count="56">
    <mergeCell ref="G23:G24"/>
    <mergeCell ref="H23:H24"/>
    <mergeCell ref="D23:D24"/>
    <mergeCell ref="C25:C28"/>
    <mergeCell ref="E25:E28"/>
    <mergeCell ref="F25:F28"/>
    <mergeCell ref="G25:G28"/>
    <mergeCell ref="H25:H28"/>
    <mergeCell ref="D25:D28"/>
    <mergeCell ref="D20:D22"/>
    <mergeCell ref="C23:C24"/>
    <mergeCell ref="E23:E24"/>
    <mergeCell ref="F23:F24"/>
    <mergeCell ref="B20:B22"/>
    <mergeCell ref="B23:B24"/>
    <mergeCell ref="C20:C22"/>
    <mergeCell ref="B18:B19"/>
    <mergeCell ref="B25:B28"/>
    <mergeCell ref="C18:C19"/>
    <mergeCell ref="G16:G17"/>
    <mergeCell ref="H16:H17"/>
    <mergeCell ref="D16:D17"/>
    <mergeCell ref="D18:D19"/>
    <mergeCell ref="E20:E22"/>
    <mergeCell ref="F20:F22"/>
    <mergeCell ref="G20:G22"/>
    <mergeCell ref="H20:H22"/>
    <mergeCell ref="H18:H19"/>
    <mergeCell ref="E18:E19"/>
    <mergeCell ref="F18:F19"/>
    <mergeCell ref="G18:G19"/>
    <mergeCell ref="B16:B17"/>
    <mergeCell ref="C16:C17"/>
    <mergeCell ref="C14:C15"/>
    <mergeCell ref="E14:E15"/>
    <mergeCell ref="F14:F15"/>
    <mergeCell ref="B14:B15"/>
    <mergeCell ref="E16:E17"/>
    <mergeCell ref="F16:F17"/>
    <mergeCell ref="G14:G15"/>
    <mergeCell ref="H14:H15"/>
    <mergeCell ref="D14:D15"/>
    <mergeCell ref="P11:Q12"/>
    <mergeCell ref="M11:M13"/>
    <mergeCell ref="N11:O12"/>
    <mergeCell ref="B11:B13"/>
    <mergeCell ref="U11:V12"/>
    <mergeCell ref="W11:X12"/>
    <mergeCell ref="T11:T12"/>
    <mergeCell ref="T10:X10"/>
    <mergeCell ref="E11:F12"/>
    <mergeCell ref="G11:H12"/>
    <mergeCell ref="D11:D13"/>
    <mergeCell ref="K11:K13"/>
    <mergeCell ref="L11:L12"/>
    <mergeCell ref="S10:S13"/>
  </mergeCells>
  <conditionalFormatting sqref="N14:N28">
    <cfRule type="expression" dxfId="12" priority="6">
      <formula>$M14&lt;$N14</formula>
    </cfRule>
  </conditionalFormatting>
  <conditionalFormatting sqref="O14:O28">
    <cfRule type="expression" dxfId="11" priority="5">
      <formula>$M14&gt;$O14</formula>
    </cfRule>
  </conditionalFormatting>
  <conditionalFormatting sqref="M14:M28">
    <cfRule type="expression" dxfId="10" priority="4">
      <formula>IF(AND($M14&gt;$N14,$M14&lt;$O14),TRUE,FALSE)</formula>
    </cfRule>
  </conditionalFormatting>
  <conditionalFormatting sqref="D14:D28">
    <cfRule type="expression" dxfId="9" priority="3">
      <formula>IF(AND($D14&gt;$E14,$D14&lt;$F14),TRUE,FALSE)</formula>
    </cfRule>
  </conditionalFormatting>
  <conditionalFormatting sqref="E14:E28">
    <cfRule type="expression" dxfId="7" priority="2">
      <formula>$D14&lt;$E14</formula>
    </cfRule>
  </conditionalFormatting>
  <conditionalFormatting sqref="F14:F28">
    <cfRule type="expression" dxfId="8" priority="1">
      <formula>$D14&gt;$F14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D2:R43"/>
  <sheetViews>
    <sheetView workbookViewId="0">
      <selection activeCell="G35" sqref="G35"/>
    </sheetView>
  </sheetViews>
  <sheetFormatPr baseColWidth="10" defaultRowHeight="15" x14ac:dyDescent="0.25"/>
  <cols>
    <col min="1" max="1" width="13.7109375" style="5" bestFit="1" customWidth="1"/>
    <col min="2" max="3" width="11.42578125" style="5"/>
    <col min="4" max="4" width="33.42578125" style="5" bestFit="1" customWidth="1"/>
    <col min="5" max="8" width="11.42578125" style="5"/>
    <col min="9" max="9" width="33.42578125" style="5" bestFit="1" customWidth="1"/>
    <col min="10" max="10" width="9" style="5" bestFit="1" customWidth="1"/>
    <col min="11" max="16384" width="11.42578125" style="5"/>
  </cols>
  <sheetData>
    <row r="2" spans="4:14" ht="15.75" thickBot="1" x14ac:dyDescent="0.3"/>
    <row r="3" spans="4:14" ht="15.75" thickBot="1" x14ac:dyDescent="0.3">
      <c r="D3" s="6" t="s">
        <v>0</v>
      </c>
      <c r="E3" s="7"/>
      <c r="F3" s="8" t="s">
        <v>7</v>
      </c>
      <c r="I3" s="6" t="s">
        <v>10</v>
      </c>
      <c r="J3" s="9"/>
      <c r="K3" s="7" t="s">
        <v>11</v>
      </c>
      <c r="L3" s="10" t="s">
        <v>7</v>
      </c>
    </row>
    <row r="4" spans="4:14" x14ac:dyDescent="0.25">
      <c r="D4" s="11" t="s">
        <v>12</v>
      </c>
      <c r="F4" s="12">
        <v>1282.6400000000001</v>
      </c>
      <c r="I4" s="11" t="s">
        <v>13</v>
      </c>
      <c r="J4" s="13">
        <v>3191.683</v>
      </c>
      <c r="L4" s="14"/>
    </row>
    <row r="5" spans="4:14" x14ac:dyDescent="0.25">
      <c r="D5" s="11" t="s">
        <v>14</v>
      </c>
      <c r="E5" s="15">
        <v>0</v>
      </c>
      <c r="F5" s="16">
        <f>F4*-E5</f>
        <v>0</v>
      </c>
      <c r="I5" s="11" t="s">
        <v>15</v>
      </c>
      <c r="K5" s="17">
        <v>1.5</v>
      </c>
      <c r="L5" s="18">
        <f>J4*K5</f>
        <v>4787.5244999999995</v>
      </c>
    </row>
    <row r="6" spans="4:14" x14ac:dyDescent="0.25">
      <c r="D6" s="11" t="s">
        <v>16</v>
      </c>
      <c r="E6" s="15">
        <v>0</v>
      </c>
      <c r="F6" s="16">
        <f>F4*E6</f>
        <v>0</v>
      </c>
      <c r="I6" s="11" t="s">
        <v>8</v>
      </c>
      <c r="J6" s="15">
        <v>0.6</v>
      </c>
      <c r="K6" s="19"/>
      <c r="L6" s="18"/>
    </row>
    <row r="7" spans="4:14" x14ac:dyDescent="0.25">
      <c r="D7" s="11" t="s">
        <v>17</v>
      </c>
      <c r="E7" s="20">
        <f>F7/F4</f>
        <v>-0.24509803921568626</v>
      </c>
      <c r="F7" s="16">
        <f>(F4-4*F6)/-4.08</f>
        <v>-314.37254901960785</v>
      </c>
      <c r="G7" s="21"/>
      <c r="I7" s="22" t="s">
        <v>18</v>
      </c>
      <c r="J7" s="23"/>
      <c r="K7" s="24">
        <f>K5*J6</f>
        <v>0.89999999999999991</v>
      </c>
      <c r="L7" s="25">
        <f>L5*J6</f>
        <v>2872.5146999999997</v>
      </c>
      <c r="N7" s="21"/>
    </row>
    <row r="8" spans="4:14" x14ac:dyDescent="0.25">
      <c r="D8" s="11" t="s">
        <v>19</v>
      </c>
      <c r="E8" s="20">
        <v>-0.08</v>
      </c>
      <c r="F8" s="16">
        <f>-E8*$F$7</f>
        <v>-25.14980392156863</v>
      </c>
      <c r="G8" s="21"/>
      <c r="I8" s="11" t="s">
        <v>20</v>
      </c>
      <c r="K8" s="19">
        <f>K5-K7</f>
        <v>0.60000000000000009</v>
      </c>
      <c r="L8" s="18">
        <f>L5-L7</f>
        <v>1915.0097999999998</v>
      </c>
      <c r="N8" s="21"/>
    </row>
    <row r="9" spans="4:14" x14ac:dyDescent="0.25">
      <c r="D9" s="26" t="s">
        <v>21</v>
      </c>
      <c r="E9" s="20">
        <v>-5.5E-2</v>
      </c>
      <c r="F9" s="16">
        <f>-E9*$F$7</f>
        <v>-17.29049019607843</v>
      </c>
      <c r="I9" s="11" t="s">
        <v>17</v>
      </c>
      <c r="J9" s="20">
        <f>-1/4.08</f>
        <v>-0.24509803921568626</v>
      </c>
      <c r="K9" s="19">
        <f>$K$8*J9</f>
        <v>-0.14705882352941177</v>
      </c>
      <c r="L9" s="18">
        <f>$L$8*J9</f>
        <v>-469.36514705882348</v>
      </c>
      <c r="N9" s="21"/>
    </row>
    <row r="10" spans="4:14" x14ac:dyDescent="0.25">
      <c r="D10" s="27" t="s">
        <v>9</v>
      </c>
      <c r="E10" s="28">
        <f>F10/F4</f>
        <v>-0.27818627450980388</v>
      </c>
      <c r="F10" s="29">
        <f>F5+F7+F8+F9</f>
        <v>-356.8128431372549</v>
      </c>
      <c r="I10" s="11" t="s">
        <v>19</v>
      </c>
      <c r="J10" s="20">
        <v>-1.9599999999999999E-2</v>
      </c>
      <c r="K10" s="19">
        <f>$K$8*J10</f>
        <v>-1.1760000000000001E-2</v>
      </c>
      <c r="L10" s="18">
        <f>$L$8*J10</f>
        <v>-37.534192079999997</v>
      </c>
      <c r="N10" s="21"/>
    </row>
    <row r="11" spans="4:14" ht="15.75" thickBot="1" x14ac:dyDescent="0.3">
      <c r="D11" s="30" t="s">
        <v>22</v>
      </c>
      <c r="E11" s="31"/>
      <c r="F11" s="32">
        <f>F4+F10</f>
        <v>925.82715686274514</v>
      </c>
      <c r="I11" s="26" t="s">
        <v>21</v>
      </c>
      <c r="J11" s="20">
        <v>-1.35E-2</v>
      </c>
      <c r="K11" s="19">
        <f>$K$8*J11</f>
        <v>-8.1000000000000013E-3</v>
      </c>
      <c r="L11" s="18">
        <f>$L$8*J11</f>
        <v>-25.852632299999996</v>
      </c>
      <c r="N11" s="21"/>
    </row>
    <row r="12" spans="4:14" x14ac:dyDescent="0.25">
      <c r="I12" s="27" t="s">
        <v>9</v>
      </c>
      <c r="J12" s="33">
        <f>J9+J10+J11</f>
        <v>-0.27819803921568625</v>
      </c>
      <c r="K12" s="34"/>
      <c r="L12" s="29">
        <f>L9+L10+L11</f>
        <v>-532.75197143882349</v>
      </c>
      <c r="N12" s="21"/>
    </row>
    <row r="13" spans="4:14" ht="15.75" thickBot="1" x14ac:dyDescent="0.3">
      <c r="F13" s="21"/>
      <c r="I13" s="30" t="s">
        <v>22</v>
      </c>
      <c r="J13" s="31">
        <f>K13/K5</f>
        <v>0.88872078431372559</v>
      </c>
      <c r="K13" s="35">
        <f>K5+K9+K10+K11</f>
        <v>1.3330811764705883</v>
      </c>
      <c r="L13" s="32">
        <f>L5+L12</f>
        <v>4254.7725285611759</v>
      </c>
    </row>
    <row r="14" spans="4:14" ht="15.75" thickBot="1" x14ac:dyDescent="0.3">
      <c r="D14" s="6" t="s">
        <v>23</v>
      </c>
      <c r="E14" s="7"/>
      <c r="F14" s="8" t="s">
        <v>7</v>
      </c>
      <c r="G14" s="36"/>
    </row>
    <row r="15" spans="4:14" x14ac:dyDescent="0.25">
      <c r="D15" s="11" t="s">
        <v>13</v>
      </c>
      <c r="E15" s="13">
        <v>59</v>
      </c>
      <c r="F15" s="16"/>
    </row>
    <row r="16" spans="4:14" x14ac:dyDescent="0.25">
      <c r="D16" s="11" t="s">
        <v>15</v>
      </c>
      <c r="E16" s="13">
        <v>0.29042099999999998</v>
      </c>
      <c r="F16" s="16"/>
    </row>
    <row r="17" spans="4:18" ht="15.75" thickBot="1" x14ac:dyDescent="0.3">
      <c r="D17" s="11" t="s">
        <v>24</v>
      </c>
      <c r="E17" s="13">
        <v>1.105</v>
      </c>
      <c r="F17" s="16"/>
      <c r="H17" s="37"/>
      <c r="I17" s="20"/>
      <c r="J17" s="20"/>
    </row>
    <row r="18" spans="4:18" x14ac:dyDescent="0.25">
      <c r="D18" s="38" t="s">
        <v>12</v>
      </c>
      <c r="E18" s="39"/>
      <c r="F18" s="40">
        <f>E15*E16/E17</f>
        <v>15.506641628959276</v>
      </c>
    </row>
    <row r="19" spans="4:18" x14ac:dyDescent="0.25">
      <c r="D19" s="11" t="s">
        <v>25</v>
      </c>
      <c r="E19" s="15">
        <v>0.3</v>
      </c>
      <c r="F19" s="16">
        <f>F18*E19</f>
        <v>4.6519924886877826</v>
      </c>
      <c r="K19" s="45">
        <f>(K5-K13)/K5</f>
        <v>0.11127921568627445</v>
      </c>
      <c r="N19" s="5">
        <v>2.1</v>
      </c>
    </row>
    <row r="20" spans="4:18" x14ac:dyDescent="0.25">
      <c r="D20" s="11" t="s">
        <v>26</v>
      </c>
      <c r="E20" s="20"/>
      <c r="F20" s="16">
        <f>F18-F19</f>
        <v>10.854649140271494</v>
      </c>
      <c r="H20" s="21"/>
      <c r="N20" s="5">
        <v>3504</v>
      </c>
    </row>
    <row r="21" spans="4:18" x14ac:dyDescent="0.25">
      <c r="D21" s="11" t="s">
        <v>17</v>
      </c>
      <c r="E21" s="20">
        <f>-1/4.08</f>
        <v>-0.24509803921568626</v>
      </c>
      <c r="F21" s="16">
        <f>$F$20*E21</f>
        <v>-2.660453220654778</v>
      </c>
      <c r="H21" s="41"/>
      <c r="I21" s="41"/>
      <c r="J21" s="41"/>
      <c r="N21" s="5">
        <v>175000</v>
      </c>
    </row>
    <row r="22" spans="4:18" x14ac:dyDescent="0.25">
      <c r="D22" s="11" t="s">
        <v>19</v>
      </c>
      <c r="E22" s="20">
        <v>-1.9599999999999999E-2</v>
      </c>
      <c r="F22" s="16">
        <f>$F$20*E22</f>
        <v>-0.21275112314932129</v>
      </c>
      <c r="I22" s="5">
        <f>175000/J4</f>
        <v>54.830006614065368</v>
      </c>
      <c r="J22" s="20"/>
      <c r="N22" s="5">
        <f>N20/N21</f>
        <v>2.0022857142857144E-2</v>
      </c>
    </row>
    <row r="23" spans="4:18" x14ac:dyDescent="0.25">
      <c r="D23" s="11" t="s">
        <v>21</v>
      </c>
      <c r="E23" s="20">
        <v>-1.35E-2</v>
      </c>
      <c r="F23" s="16">
        <f>$F$20*E23</f>
        <v>-0.14653776339366517</v>
      </c>
      <c r="I23" s="45">
        <f>K13/I22</f>
        <v>2.4312985877492439E-2</v>
      </c>
      <c r="J23" s="20"/>
      <c r="M23" s="20"/>
    </row>
    <row r="24" spans="4:18" x14ac:dyDescent="0.25">
      <c r="D24" s="27" t="s">
        <v>9</v>
      </c>
      <c r="E24" s="28">
        <f>SUM(E21:E23)</f>
        <v>-0.27819803921568625</v>
      </c>
      <c r="F24" s="29">
        <f>SUM(F21:F23)</f>
        <v>-3.0197421071977644</v>
      </c>
      <c r="J24" s="20"/>
      <c r="R24" s="42">
        <f>H17</f>
        <v>0</v>
      </c>
    </row>
    <row r="25" spans="4:18" ht="15.75" thickBot="1" x14ac:dyDescent="0.3">
      <c r="D25" s="30" t="s">
        <v>22</v>
      </c>
      <c r="E25" s="43">
        <f>F24/F18</f>
        <v>-0.19473862745098042</v>
      </c>
      <c r="F25" s="32">
        <f>F18+F24</f>
        <v>12.486899521761512</v>
      </c>
      <c r="J25" s="41"/>
      <c r="R25" s="44"/>
    </row>
    <row r="29" spans="4:18" x14ac:dyDescent="0.25">
      <c r="G29" s="21"/>
    </row>
    <row r="31" spans="4:18" x14ac:dyDescent="0.25">
      <c r="D31" s="5" t="s">
        <v>29</v>
      </c>
    </row>
    <row r="43" spans="6:6" x14ac:dyDescent="0.25">
      <c r="F43" s="124"/>
    </row>
  </sheetData>
  <pageMargins left="0.7" right="0.7" top="0.78740157499999996" bottom="0.78740157499999996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Y r x x T + S B x I 6 o A A A A + A A A A B I A H A B D b 2 5 m a W c v U G F j a 2 F n Z S 5 4 b W w g o h g A K K A U A A A A A A A A A A A A A A A A A A A A A A A A A A A A h Y 9 B D o I w F E S v Q r q n L V V R y a c s 1 J 0 k J i b G b Q M V G q E Y W i x 3 c + G R v I I k i r p z O Z M 3 y Z v H 7 Q 5 J X 1 f e V b Z G N T p G A a b I k z p r c q W L G H X 2 5 C 9 Q w m E n s r M o p D f A 2 k S 9 U T E q r b 1 E h D j n s J v g p i 0 I o z Q g x 3 S 7 z 0 p Z C 1 9 p Y 4 X O J P q s 8 v 8 r x O H w k u E M z 6 d 4 F g Z L z E I G Z K w h V f q L s M E Y U y A / J a y 6 y n a t 5 L n 0 1 x s g Y w T y f s G f U E s D B B Q A A g A I A G K 8 c U 8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i v H F P K I p H u A 4 A A A A R A A A A E w A c A E Z v c m 1 1 b G F z L 1 N l Y 3 R p b 2 4 x L m 0 g o h g A K K A U A A A A A A A A A A A A A A A A A A A A A A A A A A A A K 0 5 N L s n M z 1 M I h t C G 1 g B Q S w E C L Q A U A A I A C A B i v H F P 5 I H E j q g A A A D 4 A A A A E g A A A A A A A A A A A A A A A A A A A A A A Q 2 9 u Z m l n L 1 B h Y 2 t h Z 2 U u e G 1 s U E s B A i 0 A F A A C A A g A Y r x x T w / K 6 a u k A A A A 6 Q A A A B M A A A A A A A A A A A A A A A A A 9 A A A A F t D b 2 5 0 Z W 5 0 X 1 R 5 c G V z X S 5 4 b W x Q S w E C L Q A U A A I A C A B i v H F P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s P c A O N 1 v P U G V A o r V Z o 0 S p A A A A A A C A A A A A A A Q Z g A A A A E A A C A A A A C R + s Q u V m P o 9 9 t o s g 6 E 9 F B T 8 4 m 9 O N F A c F h m Z 5 1 X f 8 N v / g A A A A A O g A A A A A I A A C A A A A C b v C + n + q C 6 7 A H Y J g r 0 W K 4 f 4 f L l t 6 c W s Q 1 P r 0 K C 7 J R q q l A A A A C O h 7 q 3 T Q m C b g d U F z n Q X r t 3 z d a G k / d U a I K g u U W t / C r b E 4 f N z n e F M O b B O + / M d W q h C L m y T t B B 7 Y L R 1 1 g h Q h G W 0 Y R P W P R O 3 5 p r V 9 x T T A Y x W 2 m o W 0 A A A A C y v Y e p 4 1 v r Q G N 2 g 8 r 8 k y e 3 D 0 0 E L A p E P h h H x c c + A 2 Z f + e P V X D e 2 L t E j g l Y Q C 8 C F m / h 5 v k q c a 9 l K l 7 C w b h V + 4 Y f x < / D a t a M a s h u p > 
</file>

<file path=customXml/itemProps1.xml><?xml version="1.0" encoding="utf-8"?>
<ds:datastoreItem xmlns:ds="http://schemas.openxmlformats.org/officeDocument/2006/customXml" ds:itemID="{74E7BCE4-566F-4D65-854E-179746EAD3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Zielbild</vt:lpstr>
      <vt:lpstr>Rebalancing</vt:lpstr>
      <vt:lpstr>Steuer</vt:lpstr>
    </vt:vector>
  </TitlesOfParts>
  <Company>"VERWALTUNG REZ. SERVER / IT-KONSOLID."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Lex Alois</dc:creator>
  <cp:lastModifiedBy>Lex Alois</cp:lastModifiedBy>
  <dcterms:created xsi:type="dcterms:W3CDTF">2019-11-05T07:14:43Z</dcterms:created>
  <dcterms:modified xsi:type="dcterms:W3CDTF">2020-04-28T21:23:05Z</dcterms:modified>
</cp:coreProperties>
</file>